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305" yWindow="4065" windowWidth="10230" windowHeight="4080" tabRatio="619" firstSheet="2" activeTab="9"/>
  </bookViews>
  <sheets>
    <sheet name="KompongSvay1" sheetId="9" r:id="rId1"/>
    <sheet name="KompongSvay2" sheetId="1" r:id="rId2"/>
    <sheet name="KompongSvay3" sheetId="8" r:id="rId3"/>
    <sheet name="Thmei1" sheetId="7" r:id="rId4"/>
    <sheet name="Thmei2" sheetId="4" r:id="rId5"/>
    <sheet name="Thmei3" sheetId="5" r:id="rId6"/>
    <sheet name="Krouch" sheetId="6" r:id="rId7"/>
    <sheet name="TongNeak" sheetId="10" r:id="rId8"/>
    <sheet name="Sheet1" sheetId="11" r:id="rId9"/>
    <sheet name="Sheet2" sheetId="12" r:id="rId10"/>
    <sheet name="Sheet3" sheetId="13" r:id="rId11"/>
  </sheets>
  <definedNames>
    <definedName name="_xlnm._FilterDatabase" localSheetId="2" hidden="1">KompongSvay3!$A$5:$Q$47</definedName>
    <definedName name="_xlnm._FilterDatabase" localSheetId="5" hidden="1">Thmei3!$A$5:$P$143</definedName>
    <definedName name="_xlnm.Print_Area" localSheetId="9">Sheet2!$A$1:$H$17</definedName>
    <definedName name="_xlnm.Print_Titles" localSheetId="2">KompongSvay3!$1:$5</definedName>
    <definedName name="_xlnm.Print_Titles" localSheetId="6">Krouch!$1:$5</definedName>
    <definedName name="_xlnm.Print_Titles" localSheetId="5">Thmei3!$1:$5</definedName>
    <definedName name="_xlnm.Print_Titles" localSheetId="7">TongNeak!$1:$5</definedName>
  </definedNames>
  <calcPr calcId="124519"/>
</workbook>
</file>

<file path=xl/calcChain.xml><?xml version="1.0" encoding="utf-8"?>
<calcChain xmlns="http://schemas.openxmlformats.org/spreadsheetml/2006/main">
  <c r="G12" i="13"/>
  <c r="H12" s="1"/>
  <c r="G11"/>
  <c r="F9"/>
  <c r="E9"/>
  <c r="D9"/>
  <c r="C9"/>
  <c r="G8"/>
  <c r="H8" s="1"/>
  <c r="G7"/>
  <c r="G6"/>
  <c r="H6" s="1"/>
  <c r="B6"/>
  <c r="G5"/>
  <c r="P45" i="8"/>
  <c r="C16" i="12"/>
  <c r="F16"/>
  <c r="D16"/>
  <c r="E16"/>
  <c r="G14"/>
  <c r="G16" l="1"/>
  <c r="G10" i="13"/>
  <c r="G9"/>
  <c r="E10"/>
  <c r="E13" s="1"/>
  <c r="H5"/>
  <c r="B7"/>
  <c r="M20" i="6"/>
  <c r="L20"/>
  <c r="M140" i="5"/>
  <c r="O140"/>
  <c r="P44" i="8"/>
  <c r="N44"/>
  <c r="M16"/>
  <c r="M33"/>
  <c r="M6"/>
  <c r="I6"/>
  <c r="J6" s="1"/>
  <c r="G12" i="12"/>
  <c r="F44" i="8"/>
  <c r="D10" i="12"/>
  <c r="E10"/>
  <c r="F10"/>
  <c r="C10"/>
  <c r="F49" i="8"/>
  <c r="I18" i="6"/>
  <c r="I17"/>
  <c r="I16"/>
  <c r="I15"/>
  <c r="I14"/>
  <c r="I13"/>
  <c r="I12"/>
  <c r="I11"/>
  <c r="I10"/>
  <c r="I9"/>
  <c r="I8"/>
  <c r="I7"/>
  <c r="I6"/>
  <c r="I19"/>
  <c r="F21"/>
  <c r="G7" i="12"/>
  <c r="G8"/>
  <c r="G9"/>
  <c r="H9" s="1"/>
  <c r="G6"/>
  <c r="B7"/>
  <c r="H60" i="5"/>
  <c r="H61"/>
  <c r="H11" i="13" l="1"/>
  <c r="C10"/>
  <c r="C13" s="1"/>
  <c r="F10"/>
  <c r="F13" s="1"/>
  <c r="H7"/>
  <c r="H9" s="1"/>
  <c r="H10" s="1"/>
  <c r="D10"/>
  <c r="D13" s="1"/>
  <c r="B8" i="12"/>
  <c r="F11" s="1"/>
  <c r="H7"/>
  <c r="G10"/>
  <c r="H6"/>
  <c r="C11" l="1"/>
  <c r="E11"/>
  <c r="E13" s="1"/>
  <c r="E15" s="1"/>
  <c r="G13" i="13"/>
  <c r="H13" s="1"/>
  <c r="F13" i="12"/>
  <c r="F15" s="1"/>
  <c r="H8"/>
  <c r="H11" s="1"/>
  <c r="D11"/>
  <c r="G11"/>
  <c r="J140" i="5"/>
  <c r="C13" i="12" l="1"/>
  <c r="D13"/>
  <c r="D15" s="1"/>
  <c r="H16"/>
  <c r="H14"/>
  <c r="H12"/>
  <c r="K141" i="5"/>
  <c r="F142"/>
  <c r="C14" i="11"/>
  <c r="C15" i="12" l="1"/>
  <c r="G15" s="1"/>
  <c r="G13"/>
  <c r="H13" s="1"/>
  <c r="H15"/>
  <c r="C7" i="11"/>
  <c r="H17" i="12" l="1"/>
  <c r="I10" i="10"/>
  <c r="F10"/>
  <c r="I21" i="6"/>
  <c r="J22" s="1"/>
  <c r="H37" i="7"/>
  <c r="F51" i="5"/>
  <c r="I36" i="1"/>
  <c r="K44" i="8"/>
  <c r="E44"/>
  <c r="D44"/>
  <c r="I7" i="1"/>
  <c r="I26" i="9"/>
  <c r="F25"/>
  <c r="H42" i="8"/>
  <c r="I42" s="1"/>
  <c r="H39"/>
  <c r="I39" s="1"/>
  <c r="H27"/>
  <c r="I27" s="1"/>
  <c r="H23"/>
  <c r="I23" s="1"/>
  <c r="H19"/>
  <c r="I19" s="1"/>
  <c r="H14"/>
  <c r="I14" s="1"/>
  <c r="J15" s="1"/>
  <c r="H9"/>
  <c r="I9" s="1"/>
  <c r="H43"/>
  <c r="H41"/>
  <c r="I41" s="1"/>
  <c r="J43" s="1"/>
  <c r="H38"/>
  <c r="I38" s="1"/>
  <c r="J40" s="1"/>
  <c r="H37"/>
  <c r="I37" s="1"/>
  <c r="J37" s="1"/>
  <c r="H35"/>
  <c r="I35" s="1"/>
  <c r="H34"/>
  <c r="I34" s="1"/>
  <c r="H33"/>
  <c r="I33" s="1"/>
  <c r="J33" s="1"/>
  <c r="H32"/>
  <c r="I32" s="1"/>
  <c r="J32" s="1"/>
  <c r="H31"/>
  <c r="I31" s="1"/>
  <c r="J31" s="1"/>
  <c r="H30"/>
  <c r="I30" s="1"/>
  <c r="J30" s="1"/>
  <c r="H29"/>
  <c r="I29" s="1"/>
  <c r="J29" s="1"/>
  <c r="H26"/>
  <c r="I26" s="1"/>
  <c r="J28" s="1"/>
  <c r="H25"/>
  <c r="I25" s="1"/>
  <c r="J25" s="1"/>
  <c r="H22"/>
  <c r="I22" s="1"/>
  <c r="H21"/>
  <c r="I21" s="1"/>
  <c r="H18"/>
  <c r="I18" s="1"/>
  <c r="H17"/>
  <c r="I17" s="1"/>
  <c r="H16"/>
  <c r="I16" s="1"/>
  <c r="J16" s="1"/>
  <c r="H15"/>
  <c r="H12"/>
  <c r="I12" s="1"/>
  <c r="H11"/>
  <c r="I11" s="1"/>
  <c r="H8"/>
  <c r="I8" s="1"/>
  <c r="J10" s="1"/>
  <c r="H7"/>
  <c r="J7" s="1"/>
  <c r="H6"/>
  <c r="F36" i="1"/>
  <c r="J146" i="5"/>
  <c r="F139"/>
  <c r="E139"/>
  <c r="H134"/>
  <c r="I134" s="1"/>
  <c r="I135" s="1"/>
  <c r="H132"/>
  <c r="I132" s="1"/>
  <c r="I133" s="1"/>
  <c r="H130"/>
  <c r="I130" s="1"/>
  <c r="I131" s="1"/>
  <c r="F129"/>
  <c r="E129"/>
  <c r="F126"/>
  <c r="E126"/>
  <c r="F121"/>
  <c r="E121"/>
  <c r="F117"/>
  <c r="E117"/>
  <c r="H116"/>
  <c r="I116" s="1"/>
  <c r="H112"/>
  <c r="I112" s="1"/>
  <c r="I113" s="1"/>
  <c r="H110"/>
  <c r="I110" s="1"/>
  <c r="I111" s="1"/>
  <c r="F109"/>
  <c r="E109"/>
  <c r="H108"/>
  <c r="I108" s="1"/>
  <c r="H103"/>
  <c r="I103" s="1"/>
  <c r="I104" s="1"/>
  <c r="F102"/>
  <c r="E102"/>
  <c r="H101"/>
  <c r="I101" s="1"/>
  <c r="F97"/>
  <c r="E97"/>
  <c r="H96"/>
  <c r="I96" s="1"/>
  <c r="F93"/>
  <c r="E93"/>
  <c r="H92"/>
  <c r="I92" s="1"/>
  <c r="F88"/>
  <c r="E88"/>
  <c r="H87"/>
  <c r="I87" s="1"/>
  <c r="F82"/>
  <c r="E82"/>
  <c r="H81"/>
  <c r="I81" s="1"/>
  <c r="H78"/>
  <c r="I78" s="1"/>
  <c r="I79" s="1"/>
  <c r="F77"/>
  <c r="E77"/>
  <c r="H76"/>
  <c r="I76" s="1"/>
  <c r="F69"/>
  <c r="E69"/>
  <c r="H68"/>
  <c r="I68" s="1"/>
  <c r="F62"/>
  <c r="E62"/>
  <c r="I61"/>
  <c r="E51"/>
  <c r="H50"/>
  <c r="I50" s="1"/>
  <c r="I146"/>
  <c r="I148" s="1"/>
  <c r="H138"/>
  <c r="I138" s="1"/>
  <c r="H137"/>
  <c r="I137" s="1"/>
  <c r="H136"/>
  <c r="I136" s="1"/>
  <c r="H128"/>
  <c r="I128" s="1"/>
  <c r="H127"/>
  <c r="I127" s="1"/>
  <c r="H125"/>
  <c r="I125" s="1"/>
  <c r="H124"/>
  <c r="I124" s="1"/>
  <c r="H123"/>
  <c r="I123" s="1"/>
  <c r="H122"/>
  <c r="I122" s="1"/>
  <c r="H120"/>
  <c r="I120" s="1"/>
  <c r="H119"/>
  <c r="I119" s="1"/>
  <c r="H118"/>
  <c r="I118" s="1"/>
  <c r="H115"/>
  <c r="I115" s="1"/>
  <c r="H114"/>
  <c r="I114" s="1"/>
  <c r="H107"/>
  <c r="I107" s="1"/>
  <c r="H106"/>
  <c r="I106" s="1"/>
  <c r="H105"/>
  <c r="I105" s="1"/>
  <c r="H100"/>
  <c r="I100" s="1"/>
  <c r="H99"/>
  <c r="I99" s="1"/>
  <c r="H98"/>
  <c r="I98" s="1"/>
  <c r="H95"/>
  <c r="I95" s="1"/>
  <c r="H94"/>
  <c r="I94" s="1"/>
  <c r="H91"/>
  <c r="I91" s="1"/>
  <c r="H90"/>
  <c r="I90" s="1"/>
  <c r="H89"/>
  <c r="I89" s="1"/>
  <c r="H86"/>
  <c r="I86" s="1"/>
  <c r="H85"/>
  <c r="I85" s="1"/>
  <c r="H84"/>
  <c r="I84" s="1"/>
  <c r="H83"/>
  <c r="I83" s="1"/>
  <c r="H80"/>
  <c r="I80" s="1"/>
  <c r="I82" s="1"/>
  <c r="H75"/>
  <c r="I75" s="1"/>
  <c r="H74"/>
  <c r="I74" s="1"/>
  <c r="H73"/>
  <c r="I73" s="1"/>
  <c r="H72"/>
  <c r="I72" s="1"/>
  <c r="H71"/>
  <c r="I71" s="1"/>
  <c r="H70"/>
  <c r="I70" s="1"/>
  <c r="H67"/>
  <c r="I67" s="1"/>
  <c r="H66"/>
  <c r="I66" s="1"/>
  <c r="H65"/>
  <c r="I65" s="1"/>
  <c r="H64"/>
  <c r="I64" s="1"/>
  <c r="H63"/>
  <c r="I63" s="1"/>
  <c r="I60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49"/>
  <c r="I49" s="1"/>
  <c r="H48"/>
  <c r="I48" s="1"/>
  <c r="H47"/>
  <c r="I47" s="1"/>
  <c r="F46"/>
  <c r="E46"/>
  <c r="H45"/>
  <c r="I45" s="1"/>
  <c r="H44"/>
  <c r="I44" s="1"/>
  <c r="H43"/>
  <c r="I43" s="1"/>
  <c r="H42"/>
  <c r="I42" s="1"/>
  <c r="F41"/>
  <c r="E41"/>
  <c r="H40"/>
  <c r="I40" s="1"/>
  <c r="H39"/>
  <c r="I39" s="1"/>
  <c r="H38"/>
  <c r="I38" s="1"/>
  <c r="F37"/>
  <c r="E37"/>
  <c r="H36"/>
  <c r="I36" s="1"/>
  <c r="H35"/>
  <c r="I35" s="1"/>
  <c r="H34"/>
  <c r="I34" s="1"/>
  <c r="H33"/>
  <c r="I33" s="1"/>
  <c r="H32"/>
  <c r="I32" s="1"/>
  <c r="H30"/>
  <c r="I30" s="1"/>
  <c r="I31" s="1"/>
  <c r="F29"/>
  <c r="E29"/>
  <c r="H28"/>
  <c r="I28" s="1"/>
  <c r="H27"/>
  <c r="I27" s="1"/>
  <c r="H26"/>
  <c r="I26" s="1"/>
  <c r="H25"/>
  <c r="I25" s="1"/>
  <c r="H24"/>
  <c r="I24" s="1"/>
  <c r="H23"/>
  <c r="I23" s="1"/>
  <c r="H22"/>
  <c r="I22" s="1"/>
  <c r="F21"/>
  <c r="E21"/>
  <c r="H20"/>
  <c r="I20" s="1"/>
  <c r="H19"/>
  <c r="I19" s="1"/>
  <c r="H18"/>
  <c r="I18" s="1"/>
  <c r="H17"/>
  <c r="I17" s="1"/>
  <c r="F16"/>
  <c r="E16"/>
  <c r="H15"/>
  <c r="I15" s="1"/>
  <c r="H14"/>
  <c r="I14" s="1"/>
  <c r="H13"/>
  <c r="I13" s="1"/>
  <c r="H12"/>
  <c r="I12" s="1"/>
  <c r="H10"/>
  <c r="I10" s="1"/>
  <c r="I11" s="1"/>
  <c r="H8"/>
  <c r="I8" s="1"/>
  <c r="H7"/>
  <c r="I7" s="1"/>
  <c r="H6"/>
  <c r="I6" s="1"/>
  <c r="F46" i="4"/>
  <c r="I46"/>
  <c r="E46"/>
  <c r="H45"/>
  <c r="I45" s="1"/>
  <c r="F41"/>
  <c r="E41"/>
  <c r="H40"/>
  <c r="I40" s="1"/>
  <c r="F37"/>
  <c r="E37"/>
  <c r="H36"/>
  <c r="I36" s="1"/>
  <c r="H30"/>
  <c r="I30" s="1"/>
  <c r="I31" s="1"/>
  <c r="H32"/>
  <c r="I32" s="1"/>
  <c r="F29"/>
  <c r="E29"/>
  <c r="H28"/>
  <c r="I28" s="1"/>
  <c r="F21"/>
  <c r="E21"/>
  <c r="H20"/>
  <c r="I20" s="1"/>
  <c r="F16"/>
  <c r="E16"/>
  <c r="H15"/>
  <c r="I15" s="1"/>
  <c r="I124"/>
  <c r="I126" s="1"/>
  <c r="F9"/>
  <c r="E9"/>
  <c r="H8"/>
  <c r="I8" s="1"/>
  <c r="H15" i="1"/>
  <c r="I15" s="1"/>
  <c r="H117" i="4"/>
  <c r="I117" s="1"/>
  <c r="H116"/>
  <c r="I116" s="1"/>
  <c r="H115"/>
  <c r="I115" s="1"/>
  <c r="H114"/>
  <c r="I114" s="1"/>
  <c r="H113"/>
  <c r="I113" s="1"/>
  <c r="H112"/>
  <c r="I112" s="1"/>
  <c r="H111"/>
  <c r="I111" s="1"/>
  <c r="H110"/>
  <c r="I110" s="1"/>
  <c r="H109"/>
  <c r="I109" s="1"/>
  <c r="H108"/>
  <c r="I108" s="1"/>
  <c r="H107"/>
  <c r="I107" s="1"/>
  <c r="H106"/>
  <c r="I106" s="1"/>
  <c r="H105"/>
  <c r="I105" s="1"/>
  <c r="H104"/>
  <c r="I104" s="1"/>
  <c r="H103"/>
  <c r="I103" s="1"/>
  <c r="H102"/>
  <c r="I102" s="1"/>
  <c r="H101"/>
  <c r="I101" s="1"/>
  <c r="H100"/>
  <c r="I100" s="1"/>
  <c r="H99"/>
  <c r="I99" s="1"/>
  <c r="H98"/>
  <c r="I98" s="1"/>
  <c r="H97"/>
  <c r="I97" s="1"/>
  <c r="H96"/>
  <c r="I96" s="1"/>
  <c r="H95"/>
  <c r="I95" s="1"/>
  <c r="H94"/>
  <c r="I94" s="1"/>
  <c r="H93"/>
  <c r="I93" s="1"/>
  <c r="H92"/>
  <c r="I92" s="1"/>
  <c r="H91"/>
  <c r="I91" s="1"/>
  <c r="H90"/>
  <c r="I90" s="1"/>
  <c r="H89"/>
  <c r="I89" s="1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6"/>
  <c r="I6" s="1"/>
  <c r="H7"/>
  <c r="I7" s="1"/>
  <c r="I9" s="1"/>
  <c r="H10"/>
  <c r="I10" s="1"/>
  <c r="H12"/>
  <c r="I12" s="1"/>
  <c r="H13"/>
  <c r="I13" s="1"/>
  <c r="H14"/>
  <c r="I14" s="1"/>
  <c r="H17"/>
  <c r="I17" s="1"/>
  <c r="H18"/>
  <c r="I18" s="1"/>
  <c r="H19"/>
  <c r="I19" s="1"/>
  <c r="H22"/>
  <c r="I22" s="1"/>
  <c r="H23"/>
  <c r="I23" s="1"/>
  <c r="H24"/>
  <c r="I24" s="1"/>
  <c r="H25"/>
  <c r="I25" s="1"/>
  <c r="H26"/>
  <c r="I26" s="1"/>
  <c r="H27"/>
  <c r="I27" s="1"/>
  <c r="H33"/>
  <c r="I33" s="1"/>
  <c r="H34"/>
  <c r="I34" s="1"/>
  <c r="H35"/>
  <c r="I35" s="1"/>
  <c r="H38"/>
  <c r="I38" s="1"/>
  <c r="I41" s="1"/>
  <c r="H39"/>
  <c r="I39" s="1"/>
  <c r="H42"/>
  <c r="I42" s="1"/>
  <c r="H43"/>
  <c r="I43" s="1"/>
  <c r="H44"/>
  <c r="I44" s="1"/>
  <c r="H47"/>
  <c r="I47" s="1"/>
  <c r="H48"/>
  <c r="I48" s="1"/>
  <c r="H49"/>
  <c r="I49" s="1"/>
  <c r="H50"/>
  <c r="I50" s="1"/>
  <c r="H51"/>
  <c r="I51" s="1"/>
  <c r="H52"/>
  <c r="I52" s="1"/>
  <c r="H53"/>
  <c r="I53" s="1"/>
  <c r="H54"/>
  <c r="I54" s="1"/>
  <c r="H55"/>
  <c r="I55" s="1"/>
  <c r="H56"/>
  <c r="I56" s="1"/>
  <c r="H57"/>
  <c r="I57" s="1"/>
  <c r="H58"/>
  <c r="I58" s="1"/>
  <c r="I59"/>
  <c r="I60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69"/>
  <c r="I69" s="1"/>
  <c r="H70"/>
  <c r="I70" s="1"/>
  <c r="H34" i="1"/>
  <c r="I34" s="1"/>
  <c r="H33"/>
  <c r="I33" s="1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H6"/>
  <c r="I6" s="1"/>
  <c r="J20" i="8" l="1"/>
  <c r="F145" i="5"/>
  <c r="I21"/>
  <c r="I41"/>
  <c r="I77"/>
  <c r="I102"/>
  <c r="I121"/>
  <c r="I69"/>
  <c r="I93"/>
  <c r="I129"/>
  <c r="I9"/>
  <c r="I16"/>
  <c r="I29"/>
  <c r="I97"/>
  <c r="I117"/>
  <c r="F141"/>
  <c r="F143" s="1"/>
  <c r="I51"/>
  <c r="L51" s="1"/>
  <c r="I88"/>
  <c r="I109"/>
  <c r="I126"/>
  <c r="I37"/>
  <c r="I46"/>
  <c r="L46" s="1"/>
  <c r="I139"/>
  <c r="J36" i="8"/>
  <c r="M44"/>
  <c r="K45" s="1"/>
  <c r="H46" s="1"/>
  <c r="I44"/>
  <c r="J13"/>
  <c r="K47"/>
  <c r="J24"/>
  <c r="I62" i="5"/>
  <c r="I37" i="4"/>
  <c r="I29"/>
  <c r="I21"/>
  <c r="I16"/>
  <c r="I119" s="1"/>
  <c r="D126" s="1"/>
  <c r="I141" i="5" l="1"/>
  <c r="I142" s="1"/>
  <c r="L140"/>
  <c r="J143" s="1"/>
  <c r="J44" i="8"/>
  <c r="L146" i="5" l="1"/>
  <c r="D148"/>
</calcChain>
</file>

<file path=xl/comments1.xml><?xml version="1.0" encoding="utf-8"?>
<comments xmlns="http://schemas.openxmlformats.org/spreadsheetml/2006/main">
  <authors>
    <author>Mr Chea Kesna</author>
  </authors>
  <commentList>
    <comment ref="A14" authorId="0">
      <text>
        <r>
          <rPr>
            <b/>
            <sz val="9"/>
            <color indexed="81"/>
            <rFont val="Tahoma"/>
          </rPr>
          <t>Mr Chea Kesna:</t>
        </r>
        <r>
          <rPr>
            <sz val="9"/>
            <color indexed="81"/>
            <rFont val="Tahoma"/>
          </rPr>
          <t xml:space="preserve">
after closing entry</t>
        </r>
      </text>
    </comment>
  </commentList>
</comments>
</file>

<file path=xl/sharedStrings.xml><?xml version="1.0" encoding="utf-8"?>
<sst xmlns="http://schemas.openxmlformats.org/spreadsheetml/2006/main" count="725" uniqueCount="149">
  <si>
    <t>បញ្ជីតាមដានការប្រមូលប្រាក់សេវាកម្ម</t>
  </si>
  <si>
    <t>សហគមន៍កសិករប្រើប្រាស់ទឹកប្រព័ន្ធធារាសាស្ត្រស្ដៅកោង</t>
  </si>
  <si>
    <t>កូដម្ចាស់ស្រែ</t>
  </si>
  <si>
    <t>ចំនួនស្រែ</t>
  </si>
  <si>
    <t>ទំហំផ្ទៃដី</t>
  </si>
  <si>
    <t>ប្រាក់ត្រូវបង់</t>
  </si>
  <si>
    <t>ប្រាក់បានបង់លើកទី១</t>
  </si>
  <si>
    <t>ប្រាក់នៅជំពាក់</t>
  </si>
  <si>
    <t>ប្រាក់បានបង់លើកទី២</t>
  </si>
  <si>
    <t>លេខវិ.</t>
  </si>
  <si>
    <t>សរុបប្រាក់បានបង់ទាំង២លើក</t>
  </si>
  <si>
    <t>ឈ្មោះប្តី-ប្រពន្ធ</t>
  </si>
  <si>
    <t>ប្រមូលដោយ៖............................</t>
  </si>
  <si>
    <t>តំលៃសេវាកម្មត្រូវបង់ក្នុង១អារ</t>
  </si>
  <si>
    <t>ភូមិ៖ កំពង់ស្វាយ</t>
  </si>
  <si>
    <t>ព្រាប ផាត</t>
  </si>
  <si>
    <t>ប្រភេទស្រោចស្រព</t>
  </si>
  <si>
    <t>ក</t>
  </si>
  <si>
    <t>ប្រឡាយ</t>
  </si>
  <si>
    <t>ស៊ាន បូរី</t>
  </si>
  <si>
    <t>គ</t>
  </si>
  <si>
    <t>អ៊ូ ផល្លា</t>
  </si>
  <si>
    <t>សូ ពៅ</t>
  </si>
  <si>
    <t>ខ</t>
  </si>
  <si>
    <t>ឈ្មោះអ្នកជួលដី</t>
  </si>
  <si>
    <t>សៅ នី</t>
  </si>
  <si>
    <t>នី ភាន</t>
  </si>
  <si>
    <t>សុំ យ៉េ</t>
  </si>
  <si>
    <t>សួន បាន</t>
  </si>
  <si>
    <t>វន ថាន</t>
  </si>
  <si>
    <t>ព្រាប វេត</t>
  </si>
  <si>
    <t>សួន ធី</t>
  </si>
  <si>
    <t>អ៊ូ ចាន់ធា</t>
  </si>
  <si>
    <t>អែម មល់</t>
  </si>
  <si>
    <t>ណៃ រ៉ា</t>
  </si>
  <si>
    <t>នង វុធ</t>
  </si>
  <si>
    <t>ស៊ឹម អ៊ាត</t>
  </si>
  <si>
    <t>សូ រ័ត្ន</t>
  </si>
  <si>
    <t>សុំ ធំ</t>
  </si>
  <si>
    <t>សរុប</t>
  </si>
  <si>
    <t>ភូមិ៖ ថ្មី</t>
  </si>
  <si>
    <t>ផេង សេត</t>
  </si>
  <si>
    <t>អែក អាត</t>
  </si>
  <si>
    <t>ចាំ គន់</t>
  </si>
  <si>
    <t>ស អាត</t>
  </si>
  <si>
    <t>នាង សារីន</t>
  </si>
  <si>
    <t>មឿង សាមី</t>
  </si>
  <si>
    <t>ស ហាត</t>
  </si>
  <si>
    <t>មឿង សាមិត្ត</t>
  </si>
  <si>
    <t>ផេង ភី</t>
  </si>
  <si>
    <t>ផេង ស៊ន់</t>
  </si>
  <si>
    <t>ជា ហឿន</t>
  </si>
  <si>
    <t>មឿង សាម៉ន</t>
  </si>
  <si>
    <t>មាស សំបុត</t>
  </si>
  <si>
    <t>វ៉ា ស៊ាត</t>
  </si>
  <si>
    <t>គង់ រ៉េត</t>
  </si>
  <si>
    <t>ស្រី សាប៊ន</t>
  </si>
  <si>
    <t>ជុំ សាខន</t>
  </si>
  <si>
    <t>អ៊ុក សាខន</t>
  </si>
  <si>
    <t>ម៉ៅ សារា</t>
  </si>
  <si>
    <t>ម៉ៅ សាផល</t>
  </si>
  <si>
    <t>ផេង សាបាន</t>
  </si>
  <si>
    <t>សុក វ័ន្ត</t>
  </si>
  <si>
    <t>គុច រ៉ាន</t>
  </si>
  <si>
    <t>ជា ហុង</t>
  </si>
  <si>
    <t>ជ័រ សំណាង</t>
  </si>
  <si>
    <t>នាង សាម៉េត</t>
  </si>
  <si>
    <t>អ៊ុក ខា</t>
  </si>
  <si>
    <t>ស សារ៉ាន</t>
  </si>
  <si>
    <t>អ៊ុក សារី</t>
  </si>
  <si>
    <t>សុន សាម៉ន</t>
  </si>
  <si>
    <t>ស ហុក</t>
  </si>
  <si>
    <t>Total</t>
  </si>
  <si>
    <t>Total 2 villages:</t>
  </si>
  <si>
    <t>Surface</t>
  </si>
  <si>
    <t>ភូមិ៖ ក្រូច</t>
  </si>
  <si>
    <t>ថ្ងៃខែឆ្នាំ</t>
  </si>
  <si>
    <t>ល.រ</t>
  </si>
  <si>
    <t>7,766 អារ</t>
  </si>
  <si>
    <t>10775400 រៀល</t>
  </si>
  <si>
    <t>ហត្ថលេខាអ្នកបង់ប្រាក់</t>
  </si>
  <si>
    <t>សរុបផ្ទៃដី</t>
  </si>
  <si>
    <t>សរុបប្រាក់ត្រូវប្រមូល</t>
  </si>
  <si>
    <t>រៀល</t>
  </si>
  <si>
    <t>អារ</t>
  </si>
  <si>
    <t>សរុបទំហំផ្ទៃដី</t>
  </si>
  <si>
    <t>នង ម៉ុន</t>
  </si>
  <si>
    <t>មឿង វុទ្ធី</t>
  </si>
  <si>
    <t>ប៊ូ ឡាំង</t>
  </si>
  <si>
    <t>គង់ សុខា</t>
  </si>
  <si>
    <t>ឌុំ អឿន</t>
  </si>
  <si>
    <t>ខៀវ ផុន</t>
  </si>
  <si>
    <t>ភួង ច័ន្ទស៊ី</t>
  </si>
  <si>
    <t>ជូង មោង</t>
  </si>
  <si>
    <t>សឿន ខ្ញុំ</t>
  </si>
  <si>
    <t>គ្រួច សឿន</t>
  </si>
  <si>
    <t>គ្រួច អឿន</t>
  </si>
  <si>
    <t>ជេត ជាម</t>
  </si>
  <si>
    <t>ប៊ូ លឹក</t>
  </si>
  <si>
    <t>ភូមិ៖ ទង់នាគ</t>
  </si>
  <si>
    <t>គង់ អេះ</t>
  </si>
  <si>
    <t>ជុំ កនិកា</t>
  </si>
  <si>
    <t>ចូលរួច</t>
  </si>
  <si>
    <t>ចូលបន្ត</t>
  </si>
  <si>
    <t>លុយសរុប</t>
  </si>
  <si>
    <t>ប្រមូលថ្លៃសេវាកម្ម</t>
  </si>
  <si>
    <t>ប្រាក់ប្រមូលថ្លៃសេវាកម្ម</t>
  </si>
  <si>
    <t>Exemption</t>
  </si>
  <si>
    <t>នៅជំពាក់</t>
  </si>
  <si>
    <t>ផែនការត្រុវបង់</t>
  </si>
  <si>
    <t>លុយដែលតំណាងភូមិជំពាក់</t>
  </si>
  <si>
    <t>លុយនៅចុងរដូវទី១០</t>
  </si>
  <si>
    <t>លុយដែលបានពីក្រសួង</t>
  </si>
  <si>
    <t>លុយចំណូលការប្រាក់ធនាគារ</t>
  </si>
  <si>
    <t>សុំ ធិ</t>
  </si>
  <si>
    <t>ឆាំ គន់</t>
  </si>
  <si>
    <t>បង់ជាលើកទី២</t>
  </si>
  <si>
    <t>ភូមិកំពង់ស្វាយ</t>
  </si>
  <si>
    <t>ភូមិថ្មី</t>
  </si>
  <si>
    <t>ភូមិក្រូច</t>
  </si>
  <si>
    <t>ភូមិទង់នាគ</t>
  </si>
  <si>
    <t>ការលើកលែង</t>
  </si>
  <si>
    <t>ប្រាក់ប្រមូលបានសរុប</t>
  </si>
  <si>
    <t>សហគមន៍កសិករប្រើប្រាស់ទឹកស្តៅកោង</t>
  </si>
  <si>
    <t>ISF Collection - Season 10 [October 2010 - March 2011]</t>
  </si>
  <si>
    <t>Number of hectares</t>
  </si>
  <si>
    <t>Amount to be collected per level</t>
  </si>
  <si>
    <t>ISF level</t>
  </si>
  <si>
    <t>Kompong Svay</t>
  </si>
  <si>
    <t>Thmey</t>
  </si>
  <si>
    <t>Krouch</t>
  </si>
  <si>
    <t>Tong Neak</t>
  </si>
  <si>
    <t>Total 4 villages</t>
  </si>
  <si>
    <t>Full</t>
  </si>
  <si>
    <t>Min.</t>
  </si>
  <si>
    <t>Total all levels</t>
  </si>
  <si>
    <t>Amount to be collected per village</t>
  </si>
  <si>
    <t>Amount collected</t>
  </si>
  <si>
    <t>Amount not yet collected</t>
  </si>
  <si>
    <t>Update: 29 March 2011</t>
  </si>
  <si>
    <t>បានបង់លើកទី១</t>
  </si>
  <si>
    <t>Secondary pumping</t>
  </si>
  <si>
    <t>Upland water flow</t>
  </si>
  <si>
    <t>Upland &amp; 2d pumping</t>
  </si>
  <si>
    <t>KHR</t>
  </si>
  <si>
    <t>Total ha</t>
  </si>
  <si>
    <t>Ha irrigated / village</t>
  </si>
  <si>
    <t>Total ISF</t>
  </si>
  <si>
    <t>Ha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</si>
</sst>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[$-12000425]0"/>
    <numFmt numFmtId="165" formatCode="_(* #,##0_);_(* \(#,##0\);_(* &quot;-&quot;??_);_(@_)"/>
    <numFmt numFmtId="166" formatCode="[$-12000425]0.00"/>
  </numFmts>
  <fonts count="19">
    <font>
      <sz val="11"/>
      <color theme="1"/>
      <name val="Calibri"/>
      <family val="2"/>
      <scheme val="minor"/>
    </font>
    <font>
      <sz val="12"/>
      <color theme="1"/>
      <name val="Khmer OS Muol Light"/>
    </font>
    <font>
      <u/>
      <sz val="11"/>
      <color theme="1"/>
      <name val="Khmer OS Freehand"/>
    </font>
    <font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</font>
    <font>
      <b/>
      <sz val="9"/>
      <color indexed="81"/>
      <name val="Tahoma"/>
    </font>
    <font>
      <sz val="10"/>
      <color theme="1"/>
      <name val="Calibri"/>
      <family val="2"/>
      <scheme val="minor"/>
    </font>
    <font>
      <b/>
      <sz val="18"/>
      <color rgb="FF376092"/>
      <name val="Khmer OS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376092"/>
      <name val="Khmer OS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</cellStyleXfs>
  <cellXfs count="28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/>
    <xf numFmtId="164" fontId="0" fillId="0" borderId="1" xfId="0" applyNumberFormat="1" applyBorder="1"/>
    <xf numFmtId="165" fontId="0" fillId="0" borderId="1" xfId="1" applyNumberFormat="1" applyFont="1" applyBorder="1"/>
    <xf numFmtId="165" fontId="0" fillId="0" borderId="1" xfId="0" applyNumberFormat="1" applyBorder="1"/>
    <xf numFmtId="164" fontId="0" fillId="0" borderId="1" xfId="0" applyNumberFormat="1" applyFill="1" applyBorder="1"/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165" fontId="4" fillId="0" borderId="0" xfId="0" applyNumberFormat="1" applyFont="1"/>
    <xf numFmtId="0" fontId="5" fillId="0" borderId="0" xfId="0" applyFont="1"/>
    <xf numFmtId="164" fontId="0" fillId="0" borderId="1" xfId="0" applyNumberFormat="1" applyBorder="1" applyAlignment="1">
      <alignment vertical="center"/>
    </xf>
    <xf numFmtId="165" fontId="0" fillId="2" borderId="1" xfId="0" applyNumberFormat="1" applyFill="1" applyBorder="1"/>
    <xf numFmtId="164" fontId="0" fillId="0" borderId="0" xfId="0" applyNumberFormat="1"/>
    <xf numFmtId="165" fontId="0" fillId="0" borderId="0" xfId="1" applyNumberFormat="1" applyFont="1"/>
    <xf numFmtId="16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/>
    <xf numFmtId="164" fontId="6" fillId="0" borderId="1" xfId="0" applyNumberFormat="1" applyFont="1" applyBorder="1"/>
    <xf numFmtId="165" fontId="6" fillId="0" borderId="1" xfId="0" applyNumberFormat="1" applyFont="1" applyBorder="1"/>
    <xf numFmtId="0" fontId="6" fillId="0" borderId="1" xfId="0" applyFont="1" applyBorder="1"/>
    <xf numFmtId="165" fontId="6" fillId="0" borderId="1" xfId="1" applyNumberFormat="1" applyFont="1" applyBorder="1"/>
    <xf numFmtId="165" fontId="6" fillId="0" borderId="0" xfId="1" applyNumberFormat="1" applyFont="1"/>
    <xf numFmtId="165" fontId="6" fillId="0" borderId="0" xfId="0" applyNumberFormat="1" applyFont="1"/>
    <xf numFmtId="0" fontId="6" fillId="0" borderId="1" xfId="0" applyFont="1" applyBorder="1" applyAlignment="1">
      <alignment horizontal="left"/>
    </xf>
    <xf numFmtId="164" fontId="6" fillId="0" borderId="1" xfId="0" applyNumberFormat="1" applyFont="1" applyFill="1" applyBorder="1"/>
    <xf numFmtId="0" fontId="6" fillId="0" borderId="0" xfId="0" applyFont="1"/>
    <xf numFmtId="165" fontId="0" fillId="0" borderId="0" xfId="0" applyNumberFormat="1"/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0" xfId="0" applyFont="1"/>
    <xf numFmtId="165" fontId="0" fillId="0" borderId="0" xfId="0" applyNumberFormat="1" applyFont="1"/>
    <xf numFmtId="165" fontId="0" fillId="0" borderId="6" xfId="1" applyNumberFormat="1" applyFont="1" applyBorder="1" applyAlignment="1">
      <alignment horizontal="left"/>
    </xf>
    <xf numFmtId="0" fontId="0" fillId="0" borderId="6" xfId="0" applyBorder="1"/>
    <xf numFmtId="165" fontId="0" fillId="0" borderId="6" xfId="1" applyNumberFormat="1" applyFont="1" applyBorder="1"/>
    <xf numFmtId="165" fontId="0" fillId="0" borderId="6" xfId="0" applyNumberFormat="1" applyBorder="1"/>
    <xf numFmtId="0" fontId="0" fillId="0" borderId="7" xfId="0" applyBorder="1"/>
    <xf numFmtId="0" fontId="0" fillId="0" borderId="6" xfId="0" applyFont="1" applyBorder="1" applyAlignment="1">
      <alignment vertical="center"/>
    </xf>
    <xf numFmtId="165" fontId="3" fillId="0" borderId="6" xfId="1" applyNumberFormat="1" applyFont="1" applyBorder="1" applyAlignment="1">
      <alignment horizontal="left"/>
    </xf>
    <xf numFmtId="164" fontId="0" fillId="0" borderId="6" xfId="0" applyNumberFormat="1" applyFont="1" applyBorder="1"/>
    <xf numFmtId="165" fontId="0" fillId="0" borderId="6" xfId="0" applyNumberFormat="1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6" xfId="0" applyBorder="1" applyAlignment="1">
      <alignment vertical="center"/>
    </xf>
    <xf numFmtId="165" fontId="3" fillId="0" borderId="6" xfId="1" applyNumberFormat="1" applyFont="1" applyBorder="1"/>
    <xf numFmtId="0" fontId="0" fillId="0" borderId="6" xfId="0" applyFont="1" applyBorder="1" applyAlignment="1">
      <alignment horizontal="left"/>
    </xf>
    <xf numFmtId="165" fontId="0" fillId="2" borderId="6" xfId="1" applyNumberFormat="1" applyFont="1" applyFill="1" applyBorder="1"/>
    <xf numFmtId="0" fontId="0" fillId="0" borderId="6" xfId="0" applyFont="1" applyBorder="1" applyAlignment="1">
      <alignment horizontal="left" vertical="center"/>
    </xf>
    <xf numFmtId="0" fontId="0" fillId="0" borderId="9" xfId="0" applyFont="1" applyBorder="1" applyAlignment="1">
      <alignment horizontal="left"/>
    </xf>
    <xf numFmtId="165" fontId="3" fillId="0" borderId="9" xfId="1" applyNumberFormat="1" applyFont="1" applyBorder="1" applyAlignment="1">
      <alignment horizontal="left"/>
    </xf>
    <xf numFmtId="164" fontId="0" fillId="0" borderId="9" xfId="0" applyNumberFormat="1" applyFont="1" applyBorder="1"/>
    <xf numFmtId="165" fontId="3" fillId="0" borderId="9" xfId="1" applyNumberFormat="1" applyFont="1" applyBorder="1"/>
    <xf numFmtId="0" fontId="0" fillId="0" borderId="9" xfId="0" applyFont="1" applyBorder="1"/>
    <xf numFmtId="0" fontId="0" fillId="0" borderId="10" xfId="0" applyFont="1" applyBorder="1"/>
    <xf numFmtId="165" fontId="0" fillId="0" borderId="12" xfId="1" applyNumberFormat="1" applyFont="1" applyBorder="1" applyAlignment="1">
      <alignment horizontal="left"/>
    </xf>
    <xf numFmtId="0" fontId="0" fillId="0" borderId="12" xfId="0" applyBorder="1"/>
    <xf numFmtId="165" fontId="0" fillId="0" borderId="12" xfId="1" applyNumberFormat="1" applyFont="1" applyBorder="1"/>
    <xf numFmtId="165" fontId="0" fillId="0" borderId="12" xfId="0" applyNumberFormat="1" applyBorder="1"/>
    <xf numFmtId="0" fontId="0" fillId="0" borderId="13" xfId="0" applyBorder="1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6" xfId="0" applyFill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/>
    <xf numFmtId="164" fontId="0" fillId="0" borderId="6" xfId="0" applyNumberFormat="1" applyBorder="1"/>
    <xf numFmtId="164" fontId="6" fillId="0" borderId="6" xfId="0" applyNumberFormat="1" applyFont="1" applyBorder="1" applyAlignment="1">
      <alignment vertical="center"/>
    </xf>
    <xf numFmtId="0" fontId="6" fillId="0" borderId="6" xfId="0" applyFont="1" applyBorder="1"/>
    <xf numFmtId="164" fontId="6" fillId="0" borderId="6" xfId="0" applyNumberFormat="1" applyFont="1" applyBorder="1"/>
    <xf numFmtId="165" fontId="6" fillId="0" borderId="6" xfId="1" applyNumberFormat="1" applyFont="1" applyBorder="1"/>
    <xf numFmtId="165" fontId="6" fillId="0" borderId="6" xfId="0" applyNumberFormat="1" applyFont="1" applyBorder="1"/>
    <xf numFmtId="164" fontId="0" fillId="0" borderId="6" xfId="0" applyNumberFormat="1" applyFill="1" applyBorder="1"/>
    <xf numFmtId="164" fontId="6" fillId="0" borderId="5" xfId="0" applyNumberFormat="1" applyFont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6" xfId="0" applyFont="1" applyBorder="1" applyAlignment="1">
      <alignment vertical="center"/>
    </xf>
    <xf numFmtId="0" fontId="6" fillId="0" borderId="6" xfId="0" applyFont="1" applyBorder="1" applyAlignment="1"/>
    <xf numFmtId="0" fontId="0" fillId="0" borderId="6" xfId="0" applyBorder="1" applyAlignment="1">
      <alignment horizontal="left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2" xfId="0" applyBorder="1" applyAlignment="1">
      <alignment horizontal="left"/>
    </xf>
    <xf numFmtId="0" fontId="0" fillId="0" borderId="12" xfId="0" applyBorder="1" applyAlignment="1"/>
    <xf numFmtId="0" fontId="0" fillId="0" borderId="18" xfId="0" applyBorder="1"/>
    <xf numFmtId="165" fontId="0" fillId="0" borderId="18" xfId="1" applyNumberFormat="1" applyFont="1" applyBorder="1"/>
    <xf numFmtId="0" fontId="0" fillId="0" borderId="15" xfId="0" applyBorder="1"/>
    <xf numFmtId="164" fontId="6" fillId="0" borderId="5" xfId="0" applyNumberFormat="1" applyFon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0" fillId="0" borderId="15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165" fontId="0" fillId="0" borderId="15" xfId="0" applyNumberFormat="1" applyBorder="1" applyAlignment="1">
      <alignment vertical="center"/>
    </xf>
    <xf numFmtId="165" fontId="6" fillId="2" borderId="6" xfId="1" applyNumberFormat="1" applyFont="1" applyFill="1" applyBorder="1"/>
    <xf numFmtId="165" fontId="0" fillId="0" borderId="6" xfId="1" applyNumberFormat="1" applyFont="1" applyFill="1" applyBorder="1"/>
    <xf numFmtId="165" fontId="6" fillId="0" borderId="6" xfId="1" applyNumberFormat="1" applyFont="1" applyFill="1" applyBorder="1"/>
    <xf numFmtId="0" fontId="0" fillId="0" borderId="0" xfId="0" applyFill="1"/>
    <xf numFmtId="164" fontId="0" fillId="2" borderId="11" xfId="0" applyNumberFormat="1" applyFill="1" applyBorder="1" applyAlignment="1">
      <alignment horizontal="center"/>
    </xf>
    <xf numFmtId="0" fontId="0" fillId="2" borderId="12" xfId="0" applyFill="1" applyBorder="1" applyAlignment="1"/>
    <xf numFmtId="164" fontId="0" fillId="2" borderId="12" xfId="0" applyNumberFormat="1" applyFill="1" applyBorder="1"/>
    <xf numFmtId="0" fontId="0" fillId="2" borderId="12" xfId="0" applyFill="1" applyBorder="1"/>
    <xf numFmtId="165" fontId="0" fillId="2" borderId="12" xfId="1" applyNumberFormat="1" applyFont="1" applyFill="1" applyBorder="1"/>
    <xf numFmtId="165" fontId="0" fillId="2" borderId="12" xfId="0" applyNumberFormat="1" applyFill="1" applyBorder="1"/>
    <xf numFmtId="164" fontId="0" fillId="2" borderId="5" xfId="0" applyNumberFormat="1" applyFill="1" applyBorder="1" applyAlignment="1">
      <alignment horizontal="center"/>
    </xf>
    <xf numFmtId="0" fontId="0" fillId="2" borderId="6" xfId="0" applyFill="1" applyBorder="1" applyAlignment="1"/>
    <xf numFmtId="164" fontId="0" fillId="2" borderId="6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165" fontId="7" fillId="2" borderId="6" xfId="1" applyNumberFormat="1" applyFont="1" applyFill="1" applyBorder="1"/>
    <xf numFmtId="164" fontId="0" fillId="2" borderId="5" xfId="0" applyNumberFormat="1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164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/>
    </xf>
    <xf numFmtId="0" fontId="6" fillId="2" borderId="6" xfId="0" applyFont="1" applyFill="1" applyBorder="1"/>
    <xf numFmtId="164" fontId="6" fillId="2" borderId="6" xfId="0" applyNumberFormat="1" applyFont="1" applyFill="1" applyBorder="1"/>
    <xf numFmtId="165" fontId="6" fillId="2" borderId="6" xfId="0" applyNumberFormat="1" applyFont="1" applyFill="1" applyBorder="1"/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0" fontId="0" fillId="0" borderId="6" xfId="0" applyFill="1" applyBorder="1"/>
    <xf numFmtId="165" fontId="0" fillId="0" borderId="6" xfId="0" applyNumberFormat="1" applyFill="1" applyBorder="1"/>
    <xf numFmtId="165" fontId="0" fillId="0" borderId="15" xfId="1" applyNumberFormat="1" applyFont="1" applyBorder="1"/>
    <xf numFmtId="0" fontId="0" fillId="0" borderId="5" xfId="0" applyFont="1" applyBorder="1" applyAlignment="1">
      <alignment horizontal="center" vertical="center"/>
    </xf>
    <xf numFmtId="165" fontId="3" fillId="0" borderId="5" xfId="1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right" vertical="center"/>
    </xf>
    <xf numFmtId="165" fontId="3" fillId="0" borderId="8" xfId="1" applyNumberFormat="1" applyFont="1" applyFill="1" applyBorder="1" applyAlignment="1">
      <alignment horizontal="left"/>
    </xf>
    <xf numFmtId="165" fontId="3" fillId="0" borderId="6" xfId="1" applyNumberFormat="1" applyFont="1" applyFill="1" applyBorder="1"/>
    <xf numFmtId="165" fontId="0" fillId="0" borderId="5" xfId="1" applyNumberFormat="1" applyFon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165" fontId="6" fillId="0" borderId="6" xfId="1" applyNumberFormat="1" applyFont="1" applyBorder="1" applyAlignment="1">
      <alignment horizontal="left"/>
    </xf>
    <xf numFmtId="165" fontId="0" fillId="0" borderId="5" xfId="1" applyNumberFormat="1" applyFont="1" applyBorder="1" applyAlignment="1">
      <alignment horizontal="center" vertical="top"/>
    </xf>
    <xf numFmtId="165" fontId="0" fillId="2" borderId="5" xfId="1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 vertical="center"/>
    </xf>
    <xf numFmtId="165" fontId="6" fillId="2" borderId="6" xfId="1" applyNumberFormat="1" applyFont="1" applyFill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0" fillId="0" borderId="6" xfId="0" applyFont="1" applyBorder="1" applyAlignment="1"/>
    <xf numFmtId="165" fontId="6" fillId="2" borderId="5" xfId="1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left"/>
    </xf>
    <xf numFmtId="0" fontId="6" fillId="2" borderId="6" xfId="0" applyFont="1" applyFill="1" applyBorder="1" applyAlignment="1"/>
    <xf numFmtId="0" fontId="6" fillId="2" borderId="5" xfId="0" applyFont="1" applyFill="1" applyBorder="1" applyAlignment="1">
      <alignment horizontal="center" vertical="center"/>
    </xf>
    <xf numFmtId="165" fontId="6" fillId="0" borderId="5" xfId="1" applyNumberFormat="1" applyFont="1" applyBorder="1" applyAlignment="1">
      <alignment horizontal="center"/>
    </xf>
    <xf numFmtId="165" fontId="0" fillId="0" borderId="9" xfId="1" applyNumberFormat="1" applyFont="1" applyBorder="1"/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5" xfId="0" applyBorder="1"/>
    <xf numFmtId="2" fontId="0" fillId="0" borderId="6" xfId="0" applyNumberFormat="1" applyBorder="1"/>
    <xf numFmtId="0" fontId="0" fillId="0" borderId="9" xfId="0" applyBorder="1" applyAlignment="1">
      <alignment horizontal="left"/>
    </xf>
    <xf numFmtId="0" fontId="0" fillId="0" borderId="11" xfId="0" applyBorder="1"/>
    <xf numFmtId="2" fontId="0" fillId="0" borderId="12" xfId="0" applyNumberFormat="1" applyBorder="1"/>
    <xf numFmtId="2" fontId="0" fillId="0" borderId="0" xfId="0" applyNumberFormat="1"/>
    <xf numFmtId="43" fontId="0" fillId="0" borderId="0" xfId="1" applyFont="1"/>
    <xf numFmtId="0" fontId="0" fillId="2" borderId="0" xfId="0" applyFill="1"/>
    <xf numFmtId="164" fontId="0" fillId="2" borderId="3" xfId="0" applyNumberFormat="1" applyFill="1" applyBorder="1"/>
    <xf numFmtId="166" fontId="0" fillId="2" borderId="3" xfId="0" applyNumberFormat="1" applyFill="1" applyBorder="1"/>
    <xf numFmtId="166" fontId="0" fillId="0" borderId="0" xfId="0" applyNumberFormat="1"/>
    <xf numFmtId="165" fontId="6" fillId="3" borderId="6" xfId="1" applyNumberFormat="1" applyFont="1" applyFill="1" applyBorder="1"/>
    <xf numFmtId="165" fontId="0" fillId="3" borderId="6" xfId="1" applyNumberFormat="1" applyFont="1" applyFill="1" applyBorder="1"/>
    <xf numFmtId="165" fontId="3" fillId="3" borderId="6" xfId="1" applyNumberFormat="1" applyFont="1" applyFill="1" applyBorder="1"/>
    <xf numFmtId="165" fontId="6" fillId="4" borderId="6" xfId="1" applyNumberFormat="1" applyFont="1" applyFill="1" applyBorder="1"/>
    <xf numFmtId="165" fontId="0" fillId="0" borderId="0" xfId="0" applyNumberFormat="1" applyBorder="1"/>
    <xf numFmtId="165" fontId="7" fillId="0" borderId="6" xfId="1" applyNumberFormat="1" applyFont="1" applyBorder="1"/>
    <xf numFmtId="165" fontId="0" fillId="0" borderId="13" xfId="1" applyNumberFormat="1" applyFont="1" applyBorder="1"/>
    <xf numFmtId="165" fontId="0" fillId="0" borderId="7" xfId="1" applyNumberFormat="1" applyFont="1" applyBorder="1"/>
    <xf numFmtId="165" fontId="6" fillId="0" borderId="7" xfId="1" applyNumberFormat="1" applyFont="1" applyBorder="1"/>
    <xf numFmtId="165" fontId="0" fillId="0" borderId="19" xfId="1" applyNumberFormat="1" applyFont="1" applyBorder="1"/>
    <xf numFmtId="165" fontId="0" fillId="0" borderId="16" xfId="1" applyNumberFormat="1" applyFont="1" applyBorder="1"/>
    <xf numFmtId="165" fontId="0" fillId="0" borderId="10" xfId="1" applyNumberFormat="1" applyFont="1" applyBorder="1"/>
    <xf numFmtId="164" fontId="0" fillId="0" borderId="5" xfId="0" applyNumberFormat="1" applyFill="1" applyBorder="1" applyAlignment="1">
      <alignment horizontal="center"/>
    </xf>
    <xf numFmtId="0" fontId="0" fillId="0" borderId="6" xfId="0" applyFill="1" applyBorder="1" applyAlignment="1"/>
    <xf numFmtId="165" fontId="7" fillId="0" borderId="6" xfId="1" applyNumberFormat="1" applyFont="1" applyFill="1" applyBorder="1"/>
    <xf numFmtId="164" fontId="6" fillId="0" borderId="5" xfId="0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vertical="center"/>
    </xf>
    <xf numFmtId="0" fontId="6" fillId="0" borderId="6" xfId="0" applyFont="1" applyFill="1" applyBorder="1"/>
    <xf numFmtId="164" fontId="6" fillId="0" borderId="6" xfId="0" applyNumberFormat="1" applyFont="1" applyFill="1" applyBorder="1"/>
    <xf numFmtId="165" fontId="6" fillId="0" borderId="6" xfId="0" applyNumberFormat="1" applyFont="1" applyFill="1" applyBorder="1"/>
    <xf numFmtId="164" fontId="0" fillId="0" borderId="17" xfId="0" applyNumberForma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0" fontId="0" fillId="0" borderId="18" xfId="0" applyFill="1" applyBorder="1"/>
    <xf numFmtId="164" fontId="0" fillId="0" borderId="18" xfId="0" applyNumberFormat="1" applyFill="1" applyBorder="1"/>
    <xf numFmtId="165" fontId="0" fillId="0" borderId="18" xfId="1" applyNumberFormat="1" applyFont="1" applyFill="1" applyBorder="1"/>
    <xf numFmtId="165" fontId="0" fillId="0" borderId="18" xfId="0" applyNumberFormat="1" applyFill="1" applyBorder="1"/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165" fontId="0" fillId="0" borderId="0" xfId="1" applyNumberFormat="1" applyFont="1" applyAlignment="1">
      <alignment vertical="center" wrapText="1"/>
    </xf>
    <xf numFmtId="0" fontId="14" fillId="7" borderId="3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165" fontId="0" fillId="0" borderId="0" xfId="1" applyNumberFormat="1" applyFon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0" xfId="1" applyFont="1" applyBorder="1" applyAlignment="1">
      <alignment vertical="center" wrapText="1"/>
    </xf>
    <xf numFmtId="43" fontId="0" fillId="0" borderId="28" xfId="1" applyFont="1" applyBorder="1" applyAlignment="1">
      <alignment vertical="center" wrapText="1"/>
    </xf>
    <xf numFmtId="0" fontId="0" fillId="0" borderId="28" xfId="0" applyBorder="1" applyAlignment="1">
      <alignment vertical="center" wrapText="1"/>
    </xf>
    <xf numFmtId="165" fontId="0" fillId="8" borderId="28" xfId="1" applyNumberFormat="1" applyFont="1" applyFill="1" applyBorder="1" applyAlignment="1">
      <alignment vertical="center" wrapText="1"/>
    </xf>
    <xf numFmtId="9" fontId="0" fillId="0" borderId="27" xfId="0" applyNumberFormat="1" applyBorder="1" applyAlignment="1">
      <alignment horizontal="center" vertical="center" wrapText="1"/>
    </xf>
    <xf numFmtId="43" fontId="14" fillId="7" borderId="4" xfId="1" applyFont="1" applyFill="1" applyBorder="1" applyAlignment="1">
      <alignment vertical="center" wrapText="1"/>
    </xf>
    <xf numFmtId="43" fontId="14" fillId="7" borderId="23" xfId="1" applyFont="1" applyFill="1" applyBorder="1" applyAlignment="1">
      <alignment vertical="center" wrapText="1"/>
    </xf>
    <xf numFmtId="0" fontId="13" fillId="5" borderId="30" xfId="0" applyFont="1" applyFill="1" applyBorder="1" applyAlignment="1">
      <alignment vertical="center" wrapText="1"/>
    </xf>
    <xf numFmtId="165" fontId="0" fillId="8" borderId="1" xfId="1" applyNumberFormat="1" applyFont="1" applyFill="1" applyBorder="1" applyAlignment="1">
      <alignment vertical="center" wrapText="1"/>
    </xf>
    <xf numFmtId="165" fontId="0" fillId="8" borderId="23" xfId="1" applyNumberFormat="1" applyFont="1" applyFill="1" applyBorder="1" applyAlignment="1">
      <alignment vertical="center" wrapText="1"/>
    </xf>
    <xf numFmtId="165" fontId="0" fillId="8" borderId="31" xfId="1" applyNumberFormat="1" applyFont="1" applyFill="1" applyBorder="1" applyAlignment="1">
      <alignment vertical="center" wrapText="1"/>
    </xf>
    <xf numFmtId="9" fontId="0" fillId="0" borderId="30" xfId="2" applyFont="1" applyBorder="1" applyAlignment="1">
      <alignment vertical="center" wrapText="1"/>
    </xf>
    <xf numFmtId="165" fontId="6" fillId="9" borderId="3" xfId="1" applyNumberFormat="1" applyFont="1" applyFill="1" applyBorder="1" applyAlignment="1">
      <alignment vertical="center" wrapText="1"/>
    </xf>
    <xf numFmtId="165" fontId="6" fillId="9" borderId="0" xfId="1" applyNumberFormat="1" applyFont="1" applyFill="1" applyBorder="1" applyAlignment="1">
      <alignment vertical="center" wrapText="1"/>
    </xf>
    <xf numFmtId="165" fontId="6" fillId="9" borderId="27" xfId="1" applyNumberFormat="1" applyFont="1" applyFill="1" applyBorder="1" applyAlignment="1">
      <alignment vertical="center" wrapText="1"/>
    </xf>
    <xf numFmtId="9" fontId="6" fillId="9" borderId="28" xfId="2" applyFont="1" applyFill="1" applyBorder="1" applyAlignment="1">
      <alignment vertical="center" wrapText="1"/>
    </xf>
    <xf numFmtId="165" fontId="0" fillId="0" borderId="1" xfId="1" applyNumberFormat="1" applyFont="1" applyBorder="1" applyAlignment="1">
      <alignment vertical="center" wrapText="1"/>
    </xf>
    <xf numFmtId="43" fontId="0" fillId="0" borderId="32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165" fontId="0" fillId="0" borderId="31" xfId="1" applyNumberFormat="1" applyFont="1" applyFill="1" applyBorder="1" applyAlignment="1">
      <alignment vertical="center" wrapText="1"/>
    </xf>
    <xf numFmtId="9" fontId="6" fillId="0" borderId="33" xfId="2" applyFont="1" applyBorder="1" applyAlignment="1">
      <alignment vertical="center" wrapText="1"/>
    </xf>
    <xf numFmtId="165" fontId="6" fillId="9" borderId="4" xfId="1" applyNumberFormat="1" applyFont="1" applyFill="1" applyBorder="1" applyAlignment="1">
      <alignment vertical="center" wrapText="1"/>
    </xf>
    <xf numFmtId="165" fontId="6" fillId="9" borderId="23" xfId="1" applyNumberFormat="1" applyFont="1" applyFill="1" applyBorder="1" applyAlignment="1">
      <alignment vertical="center" wrapText="1"/>
    </xf>
    <xf numFmtId="165" fontId="6" fillId="9" borderId="29" xfId="1" applyNumberFormat="1" applyFont="1" applyFill="1" applyBorder="1" applyAlignment="1">
      <alignment vertical="center" wrapText="1"/>
    </xf>
    <xf numFmtId="9" fontId="6" fillId="9" borderId="30" xfId="2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5" fontId="16" fillId="0" borderId="0" xfId="1" applyNumberFormat="1" applyFont="1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64" fontId="0" fillId="0" borderId="4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center"/>
    </xf>
    <xf numFmtId="0" fontId="17" fillId="0" borderId="23" xfId="0" applyFont="1" applyBorder="1" applyAlignment="1">
      <alignment horizontal="left" vertical="center" wrapText="1"/>
    </xf>
    <xf numFmtId="0" fontId="6" fillId="9" borderId="31" xfId="0" applyFont="1" applyFill="1" applyBorder="1" applyAlignment="1">
      <alignment horizontal="left" vertical="center" wrapText="1"/>
    </xf>
    <xf numFmtId="0" fontId="6" fillId="9" borderId="33" xfId="0" applyFont="1" applyFill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12" fillId="0" borderId="23" xfId="0" applyFont="1" applyBorder="1" applyAlignment="1">
      <alignment horizontal="left" vertical="center" wrapText="1"/>
    </xf>
    <xf numFmtId="0" fontId="13" fillId="5" borderId="24" xfId="0" applyFont="1" applyFill="1" applyBorder="1" applyAlignment="1">
      <alignment horizontal="left" vertical="center" wrapText="1"/>
    </xf>
    <xf numFmtId="0" fontId="13" fillId="5" borderId="25" xfId="0" applyFont="1" applyFill="1" applyBorder="1" applyAlignment="1">
      <alignment horizontal="left" vertical="center" wrapText="1"/>
    </xf>
    <xf numFmtId="0" fontId="13" fillId="5" borderId="26" xfId="0" applyFont="1" applyFill="1" applyBorder="1" applyAlignment="1">
      <alignment horizontal="left" vertical="center" wrapText="1"/>
    </xf>
    <xf numFmtId="165" fontId="13" fillId="6" borderId="2" xfId="1" applyNumberFormat="1" applyFont="1" applyFill="1" applyBorder="1" applyAlignment="1">
      <alignment horizontal="center" vertical="center" wrapText="1"/>
    </xf>
    <xf numFmtId="165" fontId="13" fillId="6" borderId="3" xfId="1" applyNumberFormat="1" applyFont="1" applyFill="1" applyBorder="1" applyAlignment="1">
      <alignment horizontal="center" vertical="center" wrapText="1"/>
    </xf>
    <xf numFmtId="0" fontId="13" fillId="5" borderId="27" xfId="0" applyFont="1" applyFill="1" applyBorder="1" applyAlignment="1">
      <alignment horizontal="center" vertical="center" wrapText="1"/>
    </xf>
    <xf numFmtId="0" fontId="13" fillId="5" borderId="28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left" vertical="center" wrapText="1"/>
    </xf>
    <xf numFmtId="0" fontId="13" fillId="5" borderId="30" xfId="0" applyFont="1" applyFill="1" applyBorder="1" applyAlignment="1">
      <alignment horizontal="left" vertical="center" wrapText="1"/>
    </xf>
    <xf numFmtId="0" fontId="13" fillId="6" borderId="31" xfId="0" applyFont="1" applyFill="1" applyBorder="1" applyAlignment="1">
      <alignment horizontal="left" vertical="center" wrapText="1"/>
    </xf>
    <xf numFmtId="0" fontId="13" fillId="6" borderId="33" xfId="0" applyFont="1" applyFill="1" applyBorder="1" applyAlignment="1">
      <alignment horizontal="left" vertical="center" wrapText="1"/>
    </xf>
    <xf numFmtId="0" fontId="13" fillId="14" borderId="0" xfId="7" applyAlignment="1">
      <alignment horizontal="center" vertical="center"/>
    </xf>
    <xf numFmtId="0" fontId="13" fillId="14" borderId="0" xfId="7" applyAlignment="1">
      <alignment horizontal="center"/>
    </xf>
    <xf numFmtId="0" fontId="13" fillId="14" borderId="0" xfId="7" applyAlignment="1">
      <alignment horizontal="center"/>
    </xf>
    <xf numFmtId="0" fontId="13" fillId="14" borderId="0" xfId="7" applyAlignment="1">
      <alignment horizontal="center" vertical="center"/>
    </xf>
    <xf numFmtId="0" fontId="3" fillId="16" borderId="0" xfId="9"/>
    <xf numFmtId="0" fontId="3" fillId="11" borderId="0" xfId="4"/>
    <xf numFmtId="165" fontId="3" fillId="11" borderId="0" xfId="4" applyNumberFormat="1"/>
    <xf numFmtId="10" fontId="3" fillId="11" borderId="0" xfId="4" applyNumberFormat="1"/>
    <xf numFmtId="0" fontId="3" fillId="12" borderId="0" xfId="5"/>
    <xf numFmtId="165" fontId="3" fillId="12" borderId="0" xfId="5" applyNumberFormat="1"/>
    <xf numFmtId="10" fontId="3" fillId="12" borderId="0" xfId="5" applyNumberFormat="1"/>
    <xf numFmtId="0" fontId="3" fillId="17" borderId="0" xfId="10"/>
    <xf numFmtId="165" fontId="3" fillId="17" borderId="0" xfId="10" applyNumberFormat="1"/>
    <xf numFmtId="10" fontId="3" fillId="17" borderId="0" xfId="10" applyNumberFormat="1"/>
    <xf numFmtId="0" fontId="13" fillId="10" borderId="0" xfId="3"/>
    <xf numFmtId="165" fontId="13" fillId="10" borderId="0" xfId="3" applyNumberFormat="1"/>
    <xf numFmtId="10" fontId="13" fillId="10" borderId="0" xfId="3" applyNumberFormat="1"/>
    <xf numFmtId="165" fontId="13" fillId="13" borderId="0" xfId="6" applyNumberFormat="1"/>
    <xf numFmtId="165" fontId="13" fillId="13" borderId="0" xfId="6" applyNumberFormat="1" applyAlignment="1">
      <alignment horizontal="center"/>
    </xf>
    <xf numFmtId="0" fontId="13" fillId="13" borderId="0" xfId="6"/>
    <xf numFmtId="0" fontId="18" fillId="13" borderId="0" xfId="6" applyFont="1" applyAlignment="1">
      <alignment horizontal="center" vertical="center"/>
    </xf>
    <xf numFmtId="0" fontId="10" fillId="12" borderId="0" xfId="5" applyFont="1" applyAlignment="1">
      <alignment horizontal="center" vertical="center"/>
    </xf>
    <xf numFmtId="0" fontId="10" fillId="17" borderId="0" xfId="10" applyFont="1" applyAlignment="1">
      <alignment horizontal="center" vertical="center"/>
    </xf>
    <xf numFmtId="0" fontId="18" fillId="10" borderId="0" xfId="3" applyFont="1" applyAlignment="1">
      <alignment horizontal="center" vertical="center"/>
    </xf>
    <xf numFmtId="0" fontId="10" fillId="11" borderId="0" xfId="4" applyFont="1" applyAlignment="1">
      <alignment horizontal="center" vertical="center"/>
    </xf>
    <xf numFmtId="165" fontId="18" fillId="13" borderId="0" xfId="6" applyNumberFormat="1" applyFont="1" applyAlignment="1">
      <alignment horizontal="center"/>
    </xf>
    <xf numFmtId="0" fontId="13" fillId="14" borderId="0" xfId="7"/>
    <xf numFmtId="43" fontId="13" fillId="14" borderId="0" xfId="7" applyNumberFormat="1"/>
    <xf numFmtId="43" fontId="3" fillId="15" borderId="0" xfId="8" applyNumberFormat="1"/>
    <xf numFmtId="165" fontId="3" fillId="16" borderId="0" xfId="1" applyNumberFormat="1" applyFill="1"/>
  </cellXfs>
  <cellStyles count="11">
    <cellStyle name="20% - Accent3" xfId="4" builtinId="38"/>
    <cellStyle name="20% - Accent5" xfId="8" builtinId="46"/>
    <cellStyle name="40% - Accent3" xfId="5" builtinId="39"/>
    <cellStyle name="40% - Accent5" xfId="9" builtinId="47"/>
    <cellStyle name="40% - Accent6" xfId="10" builtinId="51"/>
    <cellStyle name="60% - Accent4" xfId="6" builtinId="44"/>
    <cellStyle name="Accent3" xfId="3" builtinId="37"/>
    <cellStyle name="Accent5" xfId="7" builtinId="45"/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132246</xdr:colOff>
      <xdr:row>0</xdr:row>
      <xdr:rowOff>86189</xdr:rowOff>
    </xdr:from>
    <xdr:to>
      <xdr:col>7</xdr:col>
      <xdr:colOff>615553</xdr:colOff>
      <xdr:row>1</xdr:row>
      <xdr:rowOff>154781</xdr:rowOff>
    </xdr:to>
    <xdr:pic>
      <xdr:nvPicPr>
        <xdr:cNvPr id="3" name="Picture 4" descr="ISC small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25902" y="86189"/>
          <a:ext cx="483307" cy="640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228600</xdr:colOff>
      <xdr:row>0</xdr:row>
      <xdr:rowOff>80236</xdr:rowOff>
    </xdr:from>
    <xdr:to>
      <xdr:col>7</xdr:col>
      <xdr:colOff>847725</xdr:colOff>
      <xdr:row>0</xdr:row>
      <xdr:rowOff>379547</xdr:rowOff>
    </xdr:to>
    <xdr:pic>
      <xdr:nvPicPr>
        <xdr:cNvPr id="3" name="Picture 4" descr="ISC small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62700" y="80236"/>
          <a:ext cx="619125" cy="7660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6"/>
  <sheetViews>
    <sheetView topLeftCell="A17" zoomScale="120" zoomScaleNormal="120" workbookViewId="0">
      <selection activeCell="I26" sqref="I26"/>
    </sheetView>
  </sheetViews>
  <sheetFormatPr defaultRowHeight="15"/>
  <cols>
    <col min="1" max="1" width="5.42578125" customWidth="1"/>
    <col min="2" max="2" width="15.42578125" customWidth="1"/>
    <col min="3" max="3" width="16.140625" customWidth="1"/>
    <col min="4" max="4" width="9.140625" customWidth="1"/>
    <col min="5" max="5" width="6.140625" bestFit="1" customWidth="1"/>
    <col min="7" max="7" width="7.7109375" hidden="1" customWidth="1"/>
    <col min="8" max="8" width="13" hidden="1" customWidth="1"/>
    <col min="9" max="9" width="12.140625" customWidth="1"/>
    <col min="10" max="10" width="13.5703125" customWidth="1"/>
    <col min="11" max="11" width="12.7109375" customWidth="1"/>
    <col min="12" max="12" width="12.140625" customWidth="1"/>
    <col min="13" max="13" width="13.42578125" customWidth="1"/>
    <col min="14" max="15" width="12.5703125" customWidth="1"/>
    <col min="16" max="16" width="13.7109375" customWidth="1"/>
    <col min="17" max="17" width="13.7109375" hidden="1" customWidth="1"/>
    <col min="18" max="18" width="16.28515625" customWidth="1"/>
  </cols>
  <sheetData>
    <row r="1" spans="1:18" ht="25.5">
      <c r="A1" s="222" t="s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31.5">
      <c r="A2" s="223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</row>
    <row r="3" spans="1:18">
      <c r="A3" t="s">
        <v>14</v>
      </c>
      <c r="P3" t="s">
        <v>12</v>
      </c>
    </row>
    <row r="5" spans="1:18" ht="47.25" customHeight="1">
      <c r="A5" s="13" t="s">
        <v>77</v>
      </c>
      <c r="B5" s="13" t="s">
        <v>11</v>
      </c>
      <c r="C5" s="13" t="s">
        <v>24</v>
      </c>
      <c r="D5" s="13" t="s">
        <v>18</v>
      </c>
      <c r="E5" s="33" t="s">
        <v>3</v>
      </c>
      <c r="F5" s="13" t="s">
        <v>4</v>
      </c>
      <c r="G5" s="33" t="s">
        <v>16</v>
      </c>
      <c r="H5" s="33" t="s">
        <v>13</v>
      </c>
      <c r="I5" s="13" t="s">
        <v>5</v>
      </c>
      <c r="J5" s="33" t="s">
        <v>6</v>
      </c>
      <c r="K5" s="13" t="s">
        <v>76</v>
      </c>
      <c r="L5" s="33" t="s">
        <v>80</v>
      </c>
      <c r="M5" s="3" t="s">
        <v>7</v>
      </c>
      <c r="N5" s="33" t="s">
        <v>8</v>
      </c>
      <c r="O5" s="13" t="s">
        <v>76</v>
      </c>
      <c r="P5" s="33" t="s">
        <v>80</v>
      </c>
      <c r="Q5" s="13"/>
      <c r="R5" s="34" t="s">
        <v>10</v>
      </c>
    </row>
    <row r="6" spans="1:18" ht="24.75" customHeight="1">
      <c r="A6" s="7">
        <v>1</v>
      </c>
      <c r="B6" s="12" t="s">
        <v>15</v>
      </c>
      <c r="C6" s="5"/>
      <c r="D6" s="7"/>
      <c r="E6" s="7">
        <v>1</v>
      </c>
      <c r="F6" s="7">
        <v>40</v>
      </c>
      <c r="G6" s="1"/>
      <c r="H6" s="7"/>
      <c r="I6" s="8">
        <v>48000</v>
      </c>
      <c r="J6" s="1"/>
      <c r="K6" s="1"/>
      <c r="L6" s="1"/>
      <c r="M6" s="1"/>
      <c r="N6" s="1"/>
      <c r="O6" s="1"/>
      <c r="P6" s="1"/>
      <c r="Q6" s="1"/>
      <c r="R6" s="1"/>
    </row>
    <row r="7" spans="1:18" ht="24.75" customHeight="1">
      <c r="A7" s="7">
        <v>2</v>
      </c>
      <c r="B7" s="12" t="s">
        <v>19</v>
      </c>
      <c r="C7" s="5"/>
      <c r="D7" s="7"/>
      <c r="E7" s="7">
        <v>1</v>
      </c>
      <c r="F7" s="7">
        <v>60</v>
      </c>
      <c r="G7" s="1"/>
      <c r="H7" s="7"/>
      <c r="I7" s="8">
        <v>72000</v>
      </c>
      <c r="J7" s="1"/>
      <c r="K7" s="1"/>
      <c r="L7" s="1"/>
      <c r="M7" s="1"/>
      <c r="N7" s="1"/>
      <c r="O7" s="1"/>
      <c r="P7" s="1"/>
      <c r="Q7" s="1"/>
      <c r="R7" s="1"/>
    </row>
    <row r="8" spans="1:18" ht="24.75" customHeight="1">
      <c r="A8" s="7">
        <v>3</v>
      </c>
      <c r="B8" s="20" t="s">
        <v>21</v>
      </c>
      <c r="C8" s="25"/>
      <c r="D8" s="7"/>
      <c r="E8" s="7">
        <v>2</v>
      </c>
      <c r="F8" s="7">
        <v>60</v>
      </c>
      <c r="G8" s="25"/>
      <c r="H8" s="26"/>
      <c r="I8" s="24">
        <v>36000</v>
      </c>
      <c r="J8" s="1"/>
      <c r="K8" s="1"/>
      <c r="L8" s="1"/>
      <c r="M8" s="1"/>
      <c r="N8" s="1"/>
      <c r="O8" s="1"/>
      <c r="P8" s="1"/>
      <c r="Q8" s="1"/>
      <c r="R8" s="1"/>
    </row>
    <row r="9" spans="1:18" s="31" customFormat="1" ht="24.75" customHeight="1">
      <c r="A9" s="7">
        <v>4</v>
      </c>
      <c r="B9" s="29" t="s">
        <v>22</v>
      </c>
      <c r="C9" s="25"/>
      <c r="D9" s="7"/>
      <c r="E9" s="7">
        <v>2</v>
      </c>
      <c r="F9" s="7">
        <v>120</v>
      </c>
      <c r="G9" s="25"/>
      <c r="H9" s="26"/>
      <c r="I9" s="24">
        <v>180000</v>
      </c>
      <c r="J9" s="25"/>
      <c r="K9" s="25"/>
      <c r="L9" s="25"/>
      <c r="M9" s="25"/>
      <c r="N9" s="25"/>
      <c r="O9" s="25"/>
      <c r="P9" s="25"/>
      <c r="Q9" s="25"/>
      <c r="R9" s="25"/>
    </row>
    <row r="10" spans="1:18" ht="24.75" customHeight="1">
      <c r="A10" s="7">
        <v>5</v>
      </c>
      <c r="B10" s="12" t="s">
        <v>25</v>
      </c>
      <c r="C10" s="1"/>
      <c r="D10" s="7"/>
      <c r="E10" s="7">
        <v>1</v>
      </c>
      <c r="F10" s="7">
        <v>60</v>
      </c>
      <c r="G10" s="1"/>
      <c r="H10" s="7"/>
      <c r="I10" s="8">
        <v>72000</v>
      </c>
      <c r="J10" s="1"/>
      <c r="K10" s="1"/>
      <c r="L10" s="1"/>
      <c r="M10" s="1"/>
      <c r="N10" s="1"/>
      <c r="O10" s="1"/>
      <c r="P10" s="1"/>
      <c r="Q10" s="1"/>
      <c r="R10" s="1"/>
    </row>
    <row r="11" spans="1:18" ht="24.75" customHeight="1">
      <c r="A11" s="7">
        <v>6</v>
      </c>
      <c r="B11" s="21" t="s">
        <v>26</v>
      </c>
      <c r="C11" s="25"/>
      <c r="D11" s="7"/>
      <c r="E11" s="7">
        <v>4</v>
      </c>
      <c r="F11" s="7">
        <v>150</v>
      </c>
      <c r="G11" s="25"/>
      <c r="H11" s="26"/>
      <c r="I11" s="24">
        <v>216000</v>
      </c>
      <c r="J11" s="1"/>
      <c r="K11" s="1"/>
      <c r="L11" s="1"/>
      <c r="M11" s="1"/>
      <c r="N11" s="1"/>
      <c r="O11" s="1"/>
      <c r="P11" s="1"/>
      <c r="Q11" s="1"/>
      <c r="R11" s="1"/>
    </row>
    <row r="12" spans="1:18" ht="24.75" customHeight="1">
      <c r="A12" s="7">
        <v>7</v>
      </c>
      <c r="B12" s="21" t="s">
        <v>28</v>
      </c>
      <c r="C12" s="25"/>
      <c r="D12" s="7"/>
      <c r="E12" s="7">
        <v>3</v>
      </c>
      <c r="F12" s="7">
        <v>170</v>
      </c>
      <c r="G12" s="25"/>
      <c r="H12" s="26"/>
      <c r="I12" s="24">
        <v>204000</v>
      </c>
      <c r="J12" s="1"/>
      <c r="K12" s="1"/>
      <c r="L12" s="1"/>
      <c r="M12" s="1"/>
      <c r="N12" s="1"/>
      <c r="O12" s="1"/>
      <c r="P12" s="1"/>
      <c r="Q12" s="1"/>
      <c r="R12" s="1"/>
    </row>
    <row r="13" spans="1:18" ht="24.75" customHeight="1">
      <c r="A13" s="7">
        <v>8</v>
      </c>
      <c r="B13" s="12" t="s">
        <v>29</v>
      </c>
      <c r="C13" s="1"/>
      <c r="D13" s="7"/>
      <c r="E13" s="7">
        <v>1</v>
      </c>
      <c r="F13" s="7">
        <v>95</v>
      </c>
      <c r="G13" s="1"/>
      <c r="H13" s="7"/>
      <c r="I13" s="8">
        <v>114000</v>
      </c>
      <c r="J13" s="1"/>
      <c r="K13" s="1"/>
      <c r="L13" s="1"/>
      <c r="M13" s="1"/>
      <c r="N13" s="1"/>
      <c r="O13" s="1"/>
      <c r="P13" s="1"/>
      <c r="Q13" s="1"/>
      <c r="R13" s="1"/>
    </row>
    <row r="14" spans="1:18" ht="24.75" customHeight="1">
      <c r="A14" s="7">
        <v>9</v>
      </c>
      <c r="B14" s="21" t="s">
        <v>30</v>
      </c>
      <c r="C14" s="22"/>
      <c r="D14" s="7"/>
      <c r="E14" s="7">
        <v>2</v>
      </c>
      <c r="F14" s="7">
        <v>100</v>
      </c>
      <c r="G14" s="25"/>
      <c r="H14" s="26"/>
      <c r="I14" s="24">
        <v>90000</v>
      </c>
      <c r="J14" s="1"/>
      <c r="K14" s="1"/>
      <c r="L14" s="1"/>
      <c r="M14" s="1"/>
      <c r="N14" s="1"/>
      <c r="O14" s="1"/>
      <c r="P14" s="1"/>
      <c r="Q14" s="1"/>
      <c r="R14" s="1"/>
    </row>
    <row r="15" spans="1:18" ht="24.75" customHeight="1">
      <c r="A15" s="7">
        <v>10</v>
      </c>
      <c r="B15" s="12" t="s">
        <v>31</v>
      </c>
      <c r="C15" s="5"/>
      <c r="D15" s="7"/>
      <c r="E15" s="7">
        <v>1</v>
      </c>
      <c r="F15" s="7">
        <v>200</v>
      </c>
      <c r="G15" s="1"/>
      <c r="H15" s="7"/>
      <c r="I15" s="8">
        <v>240000</v>
      </c>
      <c r="J15" s="1"/>
      <c r="K15" s="1"/>
      <c r="L15" s="1"/>
      <c r="M15" s="1"/>
      <c r="N15" s="1"/>
      <c r="O15" s="1"/>
      <c r="P15" s="1"/>
      <c r="Q15" s="1"/>
      <c r="R15" s="1"/>
    </row>
    <row r="16" spans="1:18" ht="24.75" customHeight="1">
      <c r="A16" s="7">
        <v>11</v>
      </c>
      <c r="B16" s="12" t="s">
        <v>32</v>
      </c>
      <c r="C16" s="5"/>
      <c r="D16" s="7"/>
      <c r="E16" s="7">
        <v>1</v>
      </c>
      <c r="F16" s="7">
        <v>18</v>
      </c>
      <c r="G16" s="1"/>
      <c r="H16" s="7"/>
      <c r="I16" s="8">
        <v>21600</v>
      </c>
      <c r="J16" s="1"/>
      <c r="K16" s="1"/>
      <c r="L16" s="1"/>
      <c r="M16" s="1"/>
      <c r="N16" s="1"/>
      <c r="O16" s="1"/>
      <c r="P16" s="1"/>
      <c r="Q16" s="1"/>
      <c r="R16" s="1"/>
    </row>
    <row r="17" spans="1:18" ht="24.75" customHeight="1">
      <c r="A17" s="7">
        <v>12</v>
      </c>
      <c r="B17" s="12" t="s">
        <v>33</v>
      </c>
      <c r="C17" s="1"/>
      <c r="D17" s="7"/>
      <c r="E17" s="7">
        <v>1</v>
      </c>
      <c r="F17" s="7">
        <v>270</v>
      </c>
      <c r="G17" s="1"/>
      <c r="H17" s="7"/>
      <c r="I17" s="8">
        <v>324000</v>
      </c>
      <c r="J17" s="1"/>
      <c r="K17" s="1"/>
      <c r="L17" s="1"/>
      <c r="M17" s="1"/>
      <c r="N17" s="1"/>
      <c r="O17" s="1"/>
      <c r="P17" s="1"/>
      <c r="Q17" s="1"/>
      <c r="R17" s="1"/>
    </row>
    <row r="18" spans="1:18" ht="24.75" customHeight="1">
      <c r="A18" s="7">
        <v>13</v>
      </c>
      <c r="B18" s="12" t="s">
        <v>34</v>
      </c>
      <c r="C18" s="1"/>
      <c r="D18" s="7"/>
      <c r="E18" s="7">
        <v>1</v>
      </c>
      <c r="F18" s="7">
        <v>100</v>
      </c>
      <c r="G18" s="1"/>
      <c r="H18" s="7"/>
      <c r="I18" s="8">
        <v>120000</v>
      </c>
      <c r="J18" s="1"/>
      <c r="K18" s="1"/>
      <c r="L18" s="1"/>
      <c r="M18" s="1"/>
      <c r="N18" s="1"/>
      <c r="O18" s="1"/>
      <c r="P18" s="1"/>
      <c r="Q18" s="1"/>
      <c r="R18" s="1"/>
    </row>
    <row r="19" spans="1:18" ht="24.75" customHeight="1">
      <c r="A19" s="7">
        <v>14</v>
      </c>
      <c r="B19" s="12" t="s">
        <v>27</v>
      </c>
      <c r="C19" s="1"/>
      <c r="D19" s="7"/>
      <c r="E19" s="7">
        <v>1</v>
      </c>
      <c r="F19" s="7">
        <v>100</v>
      </c>
      <c r="G19" s="1"/>
      <c r="H19" s="7"/>
      <c r="I19" s="8">
        <v>120000</v>
      </c>
      <c r="J19" s="1"/>
      <c r="K19" s="1"/>
      <c r="L19" s="1"/>
      <c r="M19" s="1"/>
      <c r="N19" s="1"/>
      <c r="O19" s="1"/>
      <c r="P19" s="1"/>
      <c r="Q19" s="1"/>
      <c r="R19" s="1"/>
    </row>
    <row r="20" spans="1:18" ht="24.75" customHeight="1">
      <c r="A20" s="7">
        <v>15</v>
      </c>
      <c r="B20" s="13" t="s">
        <v>35</v>
      </c>
      <c r="C20" s="1"/>
      <c r="D20" s="7"/>
      <c r="E20" s="7">
        <v>2</v>
      </c>
      <c r="F20" s="7">
        <v>100</v>
      </c>
      <c r="G20" s="1"/>
      <c r="H20" s="7"/>
      <c r="I20" s="8">
        <v>18000</v>
      </c>
      <c r="J20" s="1"/>
      <c r="K20" s="1"/>
      <c r="L20" s="1"/>
      <c r="M20" s="1"/>
      <c r="N20" s="1"/>
      <c r="O20" s="1"/>
      <c r="P20" s="1"/>
      <c r="Q20" s="1"/>
      <c r="R20" s="1"/>
    </row>
    <row r="21" spans="1:18" ht="24.75" customHeight="1">
      <c r="A21" s="7">
        <v>16</v>
      </c>
      <c r="B21" s="13" t="s">
        <v>36</v>
      </c>
      <c r="C21" s="1"/>
      <c r="D21" s="7"/>
      <c r="E21" s="7">
        <v>1</v>
      </c>
      <c r="F21" s="7">
        <v>45</v>
      </c>
      <c r="G21" s="1"/>
      <c r="H21" s="7"/>
      <c r="I21" s="8">
        <v>54000</v>
      </c>
      <c r="J21" s="1"/>
      <c r="K21" s="1"/>
      <c r="L21" s="1"/>
      <c r="M21" s="1"/>
      <c r="N21" s="1"/>
      <c r="O21" s="1"/>
      <c r="P21" s="1"/>
      <c r="Q21" s="1"/>
      <c r="R21" s="1"/>
    </row>
    <row r="22" spans="1:18" ht="24.75" customHeight="1">
      <c r="A22" s="7">
        <v>17</v>
      </c>
      <c r="B22" s="10" t="s">
        <v>37</v>
      </c>
      <c r="C22" s="1"/>
      <c r="D22" s="7"/>
      <c r="E22" s="7">
        <v>2</v>
      </c>
      <c r="F22" s="7">
        <v>70</v>
      </c>
      <c r="G22" s="1"/>
      <c r="H22" s="7"/>
      <c r="I22" s="8">
        <v>84000</v>
      </c>
      <c r="J22" s="1"/>
      <c r="K22" s="1"/>
      <c r="L22" s="1"/>
      <c r="M22" s="1"/>
      <c r="N22" s="1"/>
      <c r="O22" s="1"/>
      <c r="P22" s="1"/>
      <c r="Q22" s="1"/>
      <c r="R22" s="1"/>
    </row>
    <row r="23" spans="1:18" ht="24.75" customHeight="1">
      <c r="A23" s="7">
        <v>18</v>
      </c>
      <c r="B23" s="10" t="s">
        <v>38</v>
      </c>
      <c r="C23" s="1"/>
      <c r="D23" s="7"/>
      <c r="E23" s="7">
        <v>1</v>
      </c>
      <c r="F23" s="7">
        <v>10</v>
      </c>
      <c r="G23" s="1"/>
      <c r="H23" s="7"/>
      <c r="I23" s="8">
        <v>12000</v>
      </c>
      <c r="J23" s="1"/>
      <c r="K23" s="1"/>
      <c r="L23" s="1"/>
      <c r="M23" s="1"/>
      <c r="N23" s="1"/>
      <c r="O23" s="1"/>
      <c r="P23" s="1"/>
      <c r="Q23" s="1"/>
      <c r="R23" s="1"/>
    </row>
    <row r="25" spans="1:18">
      <c r="B25" t="s">
        <v>81</v>
      </c>
      <c r="F25" s="32">
        <f>SUM(F6:F23)</f>
        <v>1768</v>
      </c>
      <c r="G25" s="15" t="s">
        <v>39</v>
      </c>
      <c r="I25" s="36" t="s">
        <v>84</v>
      </c>
    </row>
    <row r="26" spans="1:18">
      <c r="B26" t="s">
        <v>82</v>
      </c>
      <c r="I26" s="32">
        <f>SUM(I6:I25)</f>
        <v>2025600</v>
      </c>
      <c r="J26" t="s">
        <v>83</v>
      </c>
    </row>
  </sheetData>
  <mergeCells count="2">
    <mergeCell ref="A1:R1"/>
    <mergeCell ref="A2:R2"/>
  </mergeCells>
  <pageMargins left="0.21" right="0.1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8"/>
  <sheetViews>
    <sheetView tabSelected="1" zoomScale="160" zoomScaleNormal="160" workbookViewId="0">
      <selection activeCell="C5" sqref="C5"/>
    </sheetView>
  </sheetViews>
  <sheetFormatPr defaultRowHeight="15"/>
  <cols>
    <col min="1" max="1" width="21.7109375" customWidth="1"/>
    <col min="2" max="2" width="11.7109375" bestFit="1" customWidth="1"/>
    <col min="3" max="3" width="13.28515625" bestFit="1" customWidth="1"/>
    <col min="4" max="4" width="14.28515625" bestFit="1" customWidth="1"/>
    <col min="5" max="6" width="11.5703125" bestFit="1" customWidth="1"/>
    <col min="7" max="7" width="14.28515625" bestFit="1" customWidth="1"/>
    <col min="8" max="8" width="14.28515625" style="19" bestFit="1" customWidth="1"/>
  </cols>
  <sheetData>
    <row r="1" spans="1:8" ht="45" customHeight="1">
      <c r="A1" s="219" t="s">
        <v>123</v>
      </c>
      <c r="B1" s="220"/>
      <c r="C1" s="220"/>
      <c r="D1" s="220"/>
      <c r="E1" s="220"/>
      <c r="F1" s="220"/>
      <c r="G1" s="220"/>
      <c r="H1" s="221"/>
    </row>
    <row r="2" spans="1:8" ht="31.5" customHeight="1">
      <c r="A2" s="241" t="s">
        <v>124</v>
      </c>
      <c r="B2" s="241"/>
      <c r="C2" s="241"/>
      <c r="D2" s="241"/>
      <c r="E2" s="241"/>
      <c r="F2" s="241"/>
      <c r="G2" s="241"/>
      <c r="H2" s="241"/>
    </row>
    <row r="3" spans="1:8" ht="21.75" customHeight="1">
      <c r="A3" t="s">
        <v>139</v>
      </c>
    </row>
    <row r="4" spans="1:8" ht="21.75" customHeight="1">
      <c r="A4" s="258" t="s">
        <v>127</v>
      </c>
      <c r="B4" s="258"/>
      <c r="C4" s="259" t="s">
        <v>146</v>
      </c>
      <c r="D4" s="259"/>
      <c r="E4" s="259"/>
      <c r="F4" s="259"/>
      <c r="G4" s="260" t="s">
        <v>72</v>
      </c>
      <c r="H4" s="276" t="s">
        <v>147</v>
      </c>
    </row>
    <row r="5" spans="1:8" ht="21.75" customHeight="1">
      <c r="A5" s="258"/>
      <c r="B5" s="258"/>
      <c r="C5" s="261" t="s">
        <v>117</v>
      </c>
      <c r="D5" s="261" t="s">
        <v>118</v>
      </c>
      <c r="E5" s="261" t="s">
        <v>119</v>
      </c>
      <c r="F5" s="261" t="s">
        <v>120</v>
      </c>
      <c r="G5" s="260" t="s">
        <v>148</v>
      </c>
      <c r="H5" s="283" t="s">
        <v>144</v>
      </c>
    </row>
    <row r="6" spans="1:8" ht="21.75" customHeight="1">
      <c r="A6" s="262" t="s">
        <v>133</v>
      </c>
      <c r="B6" s="287">
        <v>240000</v>
      </c>
      <c r="C6" s="286">
        <v>7.05</v>
      </c>
      <c r="D6" s="286">
        <v>29.17</v>
      </c>
      <c r="E6" s="286">
        <v>0</v>
      </c>
      <c r="F6" s="286">
        <v>0</v>
      </c>
      <c r="G6" s="284">
        <f>SUM(C6:F6)</f>
        <v>36.22</v>
      </c>
      <c r="H6" s="275">
        <f>G6*B6</f>
        <v>8692800</v>
      </c>
    </row>
    <row r="7" spans="1:8" ht="21.75" customHeight="1">
      <c r="A7" s="262" t="s">
        <v>141</v>
      </c>
      <c r="B7" s="287">
        <f>B6/2</f>
        <v>120000</v>
      </c>
      <c r="C7" s="286">
        <v>3.7</v>
      </c>
      <c r="D7" s="286">
        <v>16.48</v>
      </c>
      <c r="E7" s="286">
        <v>0</v>
      </c>
      <c r="F7" s="286">
        <v>1</v>
      </c>
      <c r="G7" s="284">
        <f t="shared" ref="G7:G9" si="0">SUM(C7:F7)</f>
        <v>21.18</v>
      </c>
      <c r="H7" s="275">
        <f t="shared" ref="H7:H9" si="1">G7*B7</f>
        <v>2541600</v>
      </c>
    </row>
    <row r="8" spans="1:8" ht="21.75" customHeight="1">
      <c r="A8" s="262" t="s">
        <v>142</v>
      </c>
      <c r="B8" s="287">
        <f>B7/2</f>
        <v>60000</v>
      </c>
      <c r="C8" s="286">
        <v>7.13</v>
      </c>
      <c r="D8" s="286">
        <v>30.51</v>
      </c>
      <c r="E8" s="286">
        <v>0.82</v>
      </c>
      <c r="F8" s="286">
        <v>1.7</v>
      </c>
      <c r="G8" s="284">
        <f t="shared" si="0"/>
        <v>40.160000000000004</v>
      </c>
      <c r="H8" s="275">
        <f t="shared" si="1"/>
        <v>2409600</v>
      </c>
    </row>
    <row r="9" spans="1:8" ht="21.75" customHeight="1">
      <c r="A9" s="262" t="s">
        <v>143</v>
      </c>
      <c r="B9" s="287">
        <v>40000</v>
      </c>
      <c r="C9" s="286">
        <v>0</v>
      </c>
      <c r="D9" s="286">
        <v>0</v>
      </c>
      <c r="E9" s="286">
        <v>6.85</v>
      </c>
      <c r="F9" s="286">
        <v>0.4</v>
      </c>
      <c r="G9" s="284">
        <f t="shared" si="0"/>
        <v>7.25</v>
      </c>
      <c r="H9" s="275">
        <f t="shared" si="1"/>
        <v>290000</v>
      </c>
    </row>
    <row r="10" spans="1:8" ht="21.75" customHeight="1">
      <c r="A10" s="284" t="s">
        <v>145</v>
      </c>
      <c r="B10" s="261" t="s">
        <v>148</v>
      </c>
      <c r="C10" s="285">
        <f>SUM(C6:C9)</f>
        <v>17.88</v>
      </c>
      <c r="D10" s="285">
        <f t="shared" ref="D10:F10" si="2">SUM(D6:D9)</f>
        <v>76.160000000000011</v>
      </c>
      <c r="E10" s="285">
        <f t="shared" si="2"/>
        <v>7.67</v>
      </c>
      <c r="F10" s="285">
        <f t="shared" si="2"/>
        <v>3.1</v>
      </c>
      <c r="G10" s="284">
        <f>SUM(G6:G9)</f>
        <v>104.81</v>
      </c>
      <c r="H10" s="275"/>
    </row>
    <row r="11" spans="1:8" ht="21.75" customHeight="1">
      <c r="A11" s="277" t="s">
        <v>109</v>
      </c>
      <c r="B11" s="278" t="s">
        <v>144</v>
      </c>
      <c r="C11" s="275">
        <f>C6*$B6+C7*$B7+C8*$B8+C9*$B9</f>
        <v>2563800</v>
      </c>
      <c r="D11" s="275">
        <f>D6*$B6+D7*$B7+D8*$B8+D9*$B9</f>
        <v>10809000</v>
      </c>
      <c r="E11" s="275">
        <f>E6*$B6+E7*$B7+E8*$B8+E9*$B9</f>
        <v>323200</v>
      </c>
      <c r="F11" s="275">
        <f>F6*$B6+F7*$B7+F8*$B8+F9*$B9</f>
        <v>238000</v>
      </c>
      <c r="G11" s="275">
        <f>G6*$B6+G7*$B7+G8*$B8+G9*$B9</f>
        <v>13934000</v>
      </c>
      <c r="H11" s="275">
        <f>SUM(H6:H10)</f>
        <v>13934000</v>
      </c>
    </row>
    <row r="12" spans="1:8" ht="21.75" customHeight="1">
      <c r="A12" s="266" t="s">
        <v>140</v>
      </c>
      <c r="B12" s="279" t="s">
        <v>144</v>
      </c>
      <c r="C12" s="267">
        <v>1789800</v>
      </c>
      <c r="D12" s="267">
        <v>7615800</v>
      </c>
      <c r="E12" s="267">
        <v>317600</v>
      </c>
      <c r="F12" s="267">
        <v>238000</v>
      </c>
      <c r="G12" s="267">
        <f>SUM(C12:F12)</f>
        <v>9961200</v>
      </c>
      <c r="H12" s="268">
        <f>G12/G11</f>
        <v>0.71488445528922062</v>
      </c>
    </row>
    <row r="13" spans="1:8" ht="21.75" customHeight="1">
      <c r="A13" s="269" t="s">
        <v>108</v>
      </c>
      <c r="B13" s="280" t="s">
        <v>144</v>
      </c>
      <c r="C13" s="270">
        <f>C11-C12-C17</f>
        <v>544000</v>
      </c>
      <c r="D13" s="270">
        <f t="shared" ref="D13:F13" si="3">D11-D12</f>
        <v>3193200</v>
      </c>
      <c r="E13" s="270">
        <f t="shared" si="3"/>
        <v>5600</v>
      </c>
      <c r="F13" s="270">
        <f t="shared" si="3"/>
        <v>0</v>
      </c>
      <c r="G13" s="270">
        <f>SUM(C13:F13)</f>
        <v>3742800</v>
      </c>
      <c r="H13" s="271">
        <f>G13/G11</f>
        <v>0.26860915745658104</v>
      </c>
    </row>
    <row r="14" spans="1:8" ht="21.75" customHeight="1">
      <c r="A14" s="266" t="s">
        <v>116</v>
      </c>
      <c r="B14" s="279" t="s">
        <v>144</v>
      </c>
      <c r="C14" s="267">
        <v>416000</v>
      </c>
      <c r="D14" s="267">
        <v>2794800</v>
      </c>
      <c r="E14" s="267"/>
      <c r="F14" s="267"/>
      <c r="G14" s="267">
        <f>SUM(C14:F14)</f>
        <v>3210800</v>
      </c>
      <c r="H14" s="268">
        <f>G14/G11</f>
        <v>0.23042916606860916</v>
      </c>
    </row>
    <row r="15" spans="1:8" ht="21.75" customHeight="1">
      <c r="A15" s="269" t="s">
        <v>108</v>
      </c>
      <c r="B15" s="280" t="s">
        <v>144</v>
      </c>
      <c r="C15" s="270">
        <f>C13-C14</f>
        <v>128000</v>
      </c>
      <c r="D15" s="270">
        <f>D13-D14</f>
        <v>398400</v>
      </c>
      <c r="E15" s="270">
        <f>E13-E14</f>
        <v>5600</v>
      </c>
      <c r="F15" s="270">
        <f>F13-F14</f>
        <v>0</v>
      </c>
      <c r="G15" s="270">
        <f>SUM(C15:F15)</f>
        <v>532000</v>
      </c>
      <c r="H15" s="271">
        <f>G15/G11</f>
        <v>3.8179991387971866E-2</v>
      </c>
    </row>
    <row r="16" spans="1:8" ht="21.75" customHeight="1">
      <c r="A16" s="272" t="s">
        <v>122</v>
      </c>
      <c r="B16" s="281" t="s">
        <v>144</v>
      </c>
      <c r="C16" s="273">
        <f>C12+C14</f>
        <v>2205800</v>
      </c>
      <c r="D16" s="273">
        <f t="shared" ref="D16:E16" si="4">D12+D14</f>
        <v>10410600</v>
      </c>
      <c r="E16" s="273">
        <f t="shared" si="4"/>
        <v>317600</v>
      </c>
      <c r="F16" s="273">
        <f>F12+F14</f>
        <v>238000</v>
      </c>
      <c r="G16" s="273">
        <f>SUM(C16:F16)</f>
        <v>13172000</v>
      </c>
      <c r="H16" s="274">
        <f>G16/G11</f>
        <v>0.94531362135782981</v>
      </c>
    </row>
    <row r="17" spans="1:8" ht="21.75" customHeight="1">
      <c r="A17" s="263" t="s">
        <v>121</v>
      </c>
      <c r="B17" s="282" t="s">
        <v>144</v>
      </c>
      <c r="C17" s="264">
        <v>230000</v>
      </c>
      <c r="D17" s="264">
        <v>0</v>
      </c>
      <c r="E17" s="264">
        <v>0</v>
      </c>
      <c r="F17" s="264">
        <v>0</v>
      </c>
      <c r="G17" s="264">
        <v>0</v>
      </c>
      <c r="H17" s="265">
        <f>G17/G11</f>
        <v>0</v>
      </c>
    </row>
    <row r="18" spans="1:8">
      <c r="C18" s="32"/>
    </row>
  </sheetData>
  <mergeCells count="3">
    <mergeCell ref="A2:H2"/>
    <mergeCell ref="C4:F4"/>
    <mergeCell ref="A4:B5"/>
  </mergeCells>
  <printOptions horizontalCentered="1"/>
  <pageMargins left="0.59" right="0.7" top="0.75" bottom="0.75" header="0.3" footer="0.3"/>
  <pageSetup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sqref="A1:H2"/>
    </sheetView>
  </sheetViews>
  <sheetFormatPr defaultRowHeight="15"/>
  <cols>
    <col min="1" max="1" width="13.140625" customWidth="1"/>
    <col min="2" max="2" width="13.85546875" customWidth="1"/>
    <col min="3" max="3" width="13.28515625" bestFit="1" customWidth="1"/>
    <col min="4" max="4" width="14.28515625" bestFit="1" customWidth="1"/>
    <col min="5" max="6" width="11.5703125" bestFit="1" customWidth="1"/>
    <col min="7" max="8" width="14.28515625" bestFit="1" customWidth="1"/>
  </cols>
  <sheetData>
    <row r="1" spans="1:8" ht="41.25">
      <c r="A1" s="185" t="s">
        <v>123</v>
      </c>
      <c r="B1" s="186"/>
      <c r="C1" s="186"/>
      <c r="D1" s="186"/>
      <c r="E1" s="186"/>
      <c r="F1" s="186"/>
      <c r="G1" s="186"/>
      <c r="H1" s="187"/>
    </row>
    <row r="2" spans="1:8" ht="23.25" customHeight="1">
      <c r="A2" s="246" t="s">
        <v>124</v>
      </c>
      <c r="B2" s="246"/>
      <c r="C2" s="246"/>
      <c r="D2" s="246"/>
      <c r="E2" s="246"/>
      <c r="F2" s="246"/>
      <c r="G2" s="246"/>
      <c r="H2" s="246"/>
    </row>
    <row r="3" spans="1:8" ht="15" customHeight="1">
      <c r="A3" s="247" t="s">
        <v>125</v>
      </c>
      <c r="B3" s="248"/>
      <c r="C3" s="248"/>
      <c r="D3" s="248"/>
      <c r="E3" s="248"/>
      <c r="F3" s="248"/>
      <c r="G3" s="249"/>
      <c r="H3" s="250" t="s">
        <v>126</v>
      </c>
    </row>
    <row r="4" spans="1:8" ht="30">
      <c r="A4" s="252" t="s">
        <v>127</v>
      </c>
      <c r="B4" s="253"/>
      <c r="C4" s="188" t="s">
        <v>128</v>
      </c>
      <c r="D4" s="189" t="s">
        <v>129</v>
      </c>
      <c r="E4" s="188" t="s">
        <v>130</v>
      </c>
      <c r="F4" s="189" t="s">
        <v>131</v>
      </c>
      <c r="G4" s="190" t="s">
        <v>132</v>
      </c>
      <c r="H4" s="251"/>
    </row>
    <row r="5" spans="1:8">
      <c r="A5" s="191" t="s">
        <v>133</v>
      </c>
      <c r="B5" s="192">
        <v>240000</v>
      </c>
      <c r="C5" s="193">
        <v>7.05</v>
      </c>
      <c r="D5" s="194">
        <v>29.17</v>
      </c>
      <c r="E5" s="193">
        <v>0</v>
      </c>
      <c r="F5" s="195">
        <v>0</v>
      </c>
      <c r="G5" s="196">
        <f>SUM(C5:F5)</f>
        <v>36.22</v>
      </c>
      <c r="H5" s="197">
        <f>G5*B5</f>
        <v>8692800</v>
      </c>
    </row>
    <row r="6" spans="1:8">
      <c r="A6" s="198">
        <v>0.5</v>
      </c>
      <c r="B6" s="192">
        <f>B5/2</f>
        <v>120000</v>
      </c>
      <c r="C6" s="193">
        <v>3.7</v>
      </c>
      <c r="D6" s="194">
        <v>16.48</v>
      </c>
      <c r="E6" s="193">
        <v>0</v>
      </c>
      <c r="F6" s="195">
        <v>1</v>
      </c>
      <c r="G6" s="196">
        <f t="shared" ref="G6:G8" si="0">SUM(C6:F6)</f>
        <v>21.18</v>
      </c>
      <c r="H6" s="197">
        <f t="shared" ref="H6:H8" si="1">G6*B6</f>
        <v>2541600</v>
      </c>
    </row>
    <row r="7" spans="1:8">
      <c r="A7" s="198">
        <v>0.25</v>
      </c>
      <c r="B7" s="192">
        <f>B6/2</f>
        <v>60000</v>
      </c>
      <c r="C7" s="193">
        <v>7.13</v>
      </c>
      <c r="D7" s="194">
        <v>30.51</v>
      </c>
      <c r="E7" s="193">
        <v>0.82</v>
      </c>
      <c r="F7" s="195">
        <v>1.7</v>
      </c>
      <c r="G7" s="196">
        <f t="shared" si="0"/>
        <v>40.160000000000004</v>
      </c>
      <c r="H7" s="197">
        <f t="shared" si="1"/>
        <v>2409600</v>
      </c>
    </row>
    <row r="8" spans="1:8">
      <c r="A8" s="191" t="s">
        <v>134</v>
      </c>
      <c r="B8" s="192">
        <v>40000</v>
      </c>
      <c r="C8" s="193">
        <v>0</v>
      </c>
      <c r="D8" s="194">
        <v>0</v>
      </c>
      <c r="E8" s="193">
        <v>6.85</v>
      </c>
      <c r="F8" s="195">
        <v>0.4</v>
      </c>
      <c r="G8" s="196">
        <f t="shared" si="0"/>
        <v>7.25</v>
      </c>
      <c r="H8" s="197">
        <f t="shared" si="1"/>
        <v>290000</v>
      </c>
    </row>
    <row r="9" spans="1:8" ht="15" customHeight="1">
      <c r="A9" s="254" t="s">
        <v>135</v>
      </c>
      <c r="B9" s="255"/>
      <c r="C9" s="199">
        <f>SUM(C5:C8)</f>
        <v>17.88</v>
      </c>
      <c r="D9" s="200">
        <f t="shared" ref="D9:F9" si="2">SUM(D5:D8)</f>
        <v>76.160000000000011</v>
      </c>
      <c r="E9" s="199">
        <f t="shared" si="2"/>
        <v>7.67</v>
      </c>
      <c r="F9" s="200">
        <f t="shared" si="2"/>
        <v>3.1</v>
      </c>
      <c r="G9" s="201">
        <f>SUM(G5:G8)</f>
        <v>104.81</v>
      </c>
      <c r="H9" s="197">
        <f>SUM(H5:H8)</f>
        <v>13934000</v>
      </c>
    </row>
    <row r="10" spans="1:8" ht="15" customHeight="1">
      <c r="A10" s="256" t="s">
        <v>136</v>
      </c>
      <c r="B10" s="257"/>
      <c r="C10" s="202">
        <f>C5*$B5+C6*$B6+C7*$B7+C8*$B8</f>
        <v>2563800</v>
      </c>
      <c r="D10" s="203">
        <f t="shared" ref="D10:G10" si="3">D5*$B5+D6*$B6+D7*$B7+D8*$B8</f>
        <v>10809000</v>
      </c>
      <c r="E10" s="202">
        <f>E5*$B5+E6*$B6+E7*$B7+E8*$B8</f>
        <v>323200</v>
      </c>
      <c r="F10" s="203">
        <f t="shared" si="3"/>
        <v>238000</v>
      </c>
      <c r="G10" s="204">
        <f t="shared" si="3"/>
        <v>13934000</v>
      </c>
      <c r="H10" s="205">
        <f>G10/H9</f>
        <v>1</v>
      </c>
    </row>
    <row r="11" spans="1:8" ht="15" customHeight="1">
      <c r="A11" s="242" t="s">
        <v>137</v>
      </c>
      <c r="B11" s="243"/>
      <c r="C11" s="206">
        <v>1789800</v>
      </c>
      <c r="D11" s="207">
        <v>7615800</v>
      </c>
      <c r="E11" s="206">
        <v>317600</v>
      </c>
      <c r="F11" s="207">
        <v>238000</v>
      </c>
      <c r="G11" s="208">
        <f>SUM(C11:F11)</f>
        <v>9961200</v>
      </c>
      <c r="H11" s="209">
        <f>G11/G10</f>
        <v>0.71488445528922062</v>
      </c>
    </row>
    <row r="12" spans="1:8">
      <c r="A12" s="244" t="s">
        <v>107</v>
      </c>
      <c r="B12" s="245"/>
      <c r="C12" s="210">
        <v>230000</v>
      </c>
      <c r="D12" s="211">
        <v>0</v>
      </c>
      <c r="E12" s="212">
        <v>0</v>
      </c>
      <c r="F12" s="211">
        <v>0</v>
      </c>
      <c r="G12" s="213">
        <f>SUM(C12:F12)</f>
        <v>230000</v>
      </c>
      <c r="H12" s="214">
        <f>G12/G11</f>
        <v>2.3089587599887565E-2</v>
      </c>
    </row>
    <row r="13" spans="1:8" ht="15" customHeight="1">
      <c r="A13" s="242" t="s">
        <v>138</v>
      </c>
      <c r="B13" s="243"/>
      <c r="C13" s="215">
        <f>C10-C11-C12</f>
        <v>544000</v>
      </c>
      <c r="D13" s="216">
        <f t="shared" ref="D13:F13" si="4">D10-D11</f>
        <v>3193200</v>
      </c>
      <c r="E13" s="215">
        <f t="shared" si="4"/>
        <v>5600</v>
      </c>
      <c r="F13" s="216">
        <f t="shared" si="4"/>
        <v>0</v>
      </c>
      <c r="G13" s="217">
        <f>SUM(C13:F13)</f>
        <v>3742800</v>
      </c>
      <c r="H13" s="218">
        <f>G13/G10</f>
        <v>0.26860915745658104</v>
      </c>
    </row>
  </sheetData>
  <mergeCells count="9">
    <mergeCell ref="A11:B11"/>
    <mergeCell ref="A12:B12"/>
    <mergeCell ref="A13:B13"/>
    <mergeCell ref="A2:H2"/>
    <mergeCell ref="A3:G3"/>
    <mergeCell ref="H3:H4"/>
    <mergeCell ref="A4:B4"/>
    <mergeCell ref="A9:B9"/>
    <mergeCell ref="A10:B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6"/>
  <sheetViews>
    <sheetView topLeftCell="A22" zoomScale="97" zoomScaleNormal="97" workbookViewId="0">
      <selection activeCell="I33" sqref="I33"/>
    </sheetView>
  </sheetViews>
  <sheetFormatPr defaultRowHeight="15"/>
  <cols>
    <col min="1" max="1" width="12.28515625" customWidth="1"/>
    <col min="2" max="3" width="17" customWidth="1"/>
    <col min="4" max="4" width="9.140625" bestFit="1" customWidth="1"/>
    <col min="5" max="5" width="6.140625" bestFit="1" customWidth="1"/>
    <col min="7" max="7" width="7.7109375" customWidth="1"/>
    <col min="8" max="8" width="13" customWidth="1"/>
    <col min="9" max="9" width="11.85546875" customWidth="1"/>
    <col min="10" max="10" width="12.140625" customWidth="1"/>
    <col min="11" max="11" width="8.28515625" customWidth="1"/>
    <col min="12" max="12" width="10" bestFit="1" customWidth="1"/>
    <col min="13" max="13" width="12.5703125" customWidth="1"/>
    <col min="14" max="14" width="7.7109375" customWidth="1"/>
    <col min="15" max="15" width="13.7109375" customWidth="1"/>
    <col min="16" max="16" width="16.28515625" customWidth="1"/>
  </cols>
  <sheetData>
    <row r="1" spans="1:16" ht="25.5">
      <c r="A1" s="222" t="s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6" ht="31.5">
      <c r="A2" s="223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>
      <c r="A3" t="s">
        <v>14</v>
      </c>
      <c r="N3" t="s">
        <v>12</v>
      </c>
    </row>
    <row r="5" spans="1:16" ht="47.25" customHeight="1">
      <c r="A5" s="13" t="s">
        <v>2</v>
      </c>
      <c r="B5" s="13" t="s">
        <v>11</v>
      </c>
      <c r="C5" s="13" t="s">
        <v>24</v>
      </c>
      <c r="D5" s="13" t="s">
        <v>18</v>
      </c>
      <c r="E5" s="33" t="s">
        <v>3</v>
      </c>
      <c r="F5" s="13" t="s">
        <v>4</v>
      </c>
      <c r="G5" s="33" t="s">
        <v>16</v>
      </c>
      <c r="H5" s="33" t="s">
        <v>13</v>
      </c>
      <c r="I5" s="13" t="s">
        <v>5</v>
      </c>
      <c r="J5" s="33" t="s">
        <v>6</v>
      </c>
      <c r="K5" s="13" t="s">
        <v>9</v>
      </c>
      <c r="L5" s="33" t="s">
        <v>7</v>
      </c>
      <c r="M5" s="33" t="s">
        <v>8</v>
      </c>
      <c r="N5" s="13" t="s">
        <v>9</v>
      </c>
      <c r="O5" s="13" t="s">
        <v>7</v>
      </c>
      <c r="P5" s="34" t="s">
        <v>10</v>
      </c>
    </row>
    <row r="6" spans="1:16" ht="24.75" customHeight="1">
      <c r="A6" s="11">
        <v>1</v>
      </c>
      <c r="B6" s="12" t="s">
        <v>15</v>
      </c>
      <c r="C6" s="5"/>
      <c r="D6" s="6">
        <v>8</v>
      </c>
      <c r="E6" s="6">
        <v>1</v>
      </c>
      <c r="F6" s="6">
        <v>40</v>
      </c>
      <c r="G6" s="1" t="s">
        <v>17</v>
      </c>
      <c r="H6" s="7">
        <f>IF(G6="ក",240000,IF(G6="គ",60000,120000))</f>
        <v>240000</v>
      </c>
      <c r="I6" s="8">
        <f>F6*H6/100</f>
        <v>96000</v>
      </c>
      <c r="J6" s="1"/>
      <c r="K6" s="1"/>
      <c r="L6" s="1"/>
      <c r="M6" s="1"/>
      <c r="N6" s="1"/>
      <c r="O6" s="1"/>
      <c r="P6" s="1"/>
    </row>
    <row r="7" spans="1:16" ht="24.75" customHeight="1">
      <c r="A7" s="11">
        <v>2</v>
      </c>
      <c r="B7" s="12" t="s">
        <v>19</v>
      </c>
      <c r="C7" s="5"/>
      <c r="D7" s="6">
        <v>8</v>
      </c>
      <c r="E7" s="6">
        <v>1</v>
      </c>
      <c r="F7" s="6">
        <v>60</v>
      </c>
      <c r="G7" s="1" t="s">
        <v>20</v>
      </c>
      <c r="H7" s="7">
        <f t="shared" ref="H7:H34" si="0">IF(G7="ក",240000,IF(G7="គ",60000,120000))</f>
        <v>60000</v>
      </c>
      <c r="I7" s="8">
        <f>F7*H7/100</f>
        <v>36000</v>
      </c>
      <c r="J7" s="8">
        <v>36000</v>
      </c>
      <c r="K7" s="1"/>
      <c r="L7" s="1"/>
      <c r="M7" s="1"/>
      <c r="N7" s="1"/>
      <c r="O7" s="1"/>
      <c r="P7" s="1"/>
    </row>
    <row r="8" spans="1:16" ht="24.75" customHeight="1">
      <c r="A8" s="224">
        <v>3</v>
      </c>
      <c r="B8" s="226" t="s">
        <v>21</v>
      </c>
      <c r="C8" s="5"/>
      <c r="D8" s="6">
        <v>8</v>
      </c>
      <c r="E8" s="6">
        <v>1</v>
      </c>
      <c r="F8" s="6">
        <v>20</v>
      </c>
      <c r="G8" s="1" t="s">
        <v>20</v>
      </c>
      <c r="H8" s="7">
        <f t="shared" si="0"/>
        <v>60000</v>
      </c>
      <c r="I8" s="8">
        <f t="shared" ref="I8:I34" si="1">F8*H8/100</f>
        <v>12000</v>
      </c>
      <c r="J8" s="1"/>
      <c r="K8" s="1"/>
      <c r="L8" s="1"/>
      <c r="M8" s="1"/>
      <c r="N8" s="1"/>
      <c r="O8" s="1"/>
      <c r="P8" s="1"/>
    </row>
    <row r="9" spans="1:16" ht="24.75" customHeight="1">
      <c r="A9" s="230"/>
      <c r="B9" s="227"/>
      <c r="C9" s="1"/>
      <c r="D9" s="6">
        <v>8</v>
      </c>
      <c r="E9" s="6">
        <v>1</v>
      </c>
      <c r="F9" s="6">
        <v>40</v>
      </c>
      <c r="G9" s="1" t="s">
        <v>20</v>
      </c>
      <c r="H9" s="7">
        <f t="shared" si="0"/>
        <v>60000</v>
      </c>
      <c r="I9" s="8">
        <f t="shared" si="1"/>
        <v>24000</v>
      </c>
      <c r="J9" s="1"/>
      <c r="K9" s="1"/>
      <c r="L9" s="1"/>
      <c r="M9" s="1"/>
      <c r="N9" s="1"/>
      <c r="O9" s="1"/>
      <c r="P9" s="1"/>
    </row>
    <row r="10" spans="1:16" ht="24.75" customHeight="1">
      <c r="A10" s="224">
        <v>4</v>
      </c>
      <c r="B10" s="226" t="s">
        <v>22</v>
      </c>
      <c r="C10" s="1"/>
      <c r="D10" s="6">
        <v>9</v>
      </c>
      <c r="E10" s="6">
        <v>1</v>
      </c>
      <c r="F10" s="9">
        <v>60</v>
      </c>
      <c r="G10" s="1" t="s">
        <v>17</v>
      </c>
      <c r="H10" s="7">
        <f t="shared" si="0"/>
        <v>240000</v>
      </c>
      <c r="I10" s="8">
        <f t="shared" si="1"/>
        <v>144000</v>
      </c>
      <c r="J10" s="1"/>
      <c r="K10" s="1"/>
      <c r="L10" s="1"/>
      <c r="M10" s="1"/>
      <c r="N10" s="1"/>
      <c r="O10" s="1"/>
      <c r="P10" s="1"/>
    </row>
    <row r="11" spans="1:16" ht="24.75" customHeight="1">
      <c r="A11" s="230"/>
      <c r="B11" s="227"/>
      <c r="C11" s="1"/>
      <c r="D11" s="6">
        <v>9</v>
      </c>
      <c r="E11" s="6">
        <v>1</v>
      </c>
      <c r="F11" s="6">
        <v>60</v>
      </c>
      <c r="G11" s="1" t="s">
        <v>20</v>
      </c>
      <c r="H11" s="7">
        <f t="shared" si="0"/>
        <v>60000</v>
      </c>
      <c r="I11" s="8">
        <f t="shared" si="1"/>
        <v>36000</v>
      </c>
      <c r="J11" s="1"/>
      <c r="K11" s="1"/>
      <c r="L11" s="1"/>
      <c r="M11" s="1"/>
      <c r="N11" s="1"/>
      <c r="O11" s="1"/>
      <c r="P11" s="1"/>
    </row>
    <row r="12" spans="1:16" ht="24.75" customHeight="1">
      <c r="A12" s="11">
        <v>5</v>
      </c>
      <c r="B12" s="12" t="s">
        <v>25</v>
      </c>
      <c r="C12" s="1"/>
      <c r="D12" s="6">
        <v>8</v>
      </c>
      <c r="E12" s="6">
        <v>1</v>
      </c>
      <c r="F12" s="6">
        <v>60</v>
      </c>
      <c r="G12" s="1" t="s">
        <v>20</v>
      </c>
      <c r="H12" s="7">
        <f t="shared" si="0"/>
        <v>60000</v>
      </c>
      <c r="I12" s="8">
        <f t="shared" si="1"/>
        <v>36000</v>
      </c>
      <c r="J12" s="1"/>
      <c r="K12" s="1"/>
      <c r="L12" s="1"/>
      <c r="M12" s="1"/>
      <c r="N12" s="1"/>
      <c r="O12" s="1"/>
      <c r="P12" s="1"/>
    </row>
    <row r="13" spans="1:16" ht="24.75" customHeight="1">
      <c r="A13" s="224">
        <v>6</v>
      </c>
      <c r="B13" s="226" t="s">
        <v>26</v>
      </c>
      <c r="C13" s="1" t="s">
        <v>27</v>
      </c>
      <c r="D13" s="6">
        <v>9</v>
      </c>
      <c r="E13" s="6">
        <v>1</v>
      </c>
      <c r="F13" s="6">
        <v>50</v>
      </c>
      <c r="G13" s="1" t="s">
        <v>17</v>
      </c>
      <c r="H13" s="7">
        <f t="shared" si="0"/>
        <v>240000</v>
      </c>
      <c r="I13" s="8">
        <f t="shared" si="1"/>
        <v>120000</v>
      </c>
      <c r="J13" s="1"/>
      <c r="K13" s="1"/>
      <c r="L13" s="1"/>
      <c r="M13" s="1"/>
      <c r="N13" s="1"/>
      <c r="O13" s="1"/>
      <c r="P13" s="1"/>
    </row>
    <row r="14" spans="1:16" ht="24.75" customHeight="1">
      <c r="A14" s="228"/>
      <c r="B14" s="229"/>
      <c r="C14" s="1"/>
      <c r="D14" s="6">
        <v>8</v>
      </c>
      <c r="E14" s="6">
        <v>1</v>
      </c>
      <c r="F14" s="6">
        <v>30</v>
      </c>
      <c r="G14" s="1" t="s">
        <v>23</v>
      </c>
      <c r="H14" s="7">
        <f t="shared" si="0"/>
        <v>120000</v>
      </c>
      <c r="I14" s="8">
        <f t="shared" si="1"/>
        <v>36000</v>
      </c>
      <c r="J14" s="1"/>
      <c r="K14" s="1"/>
      <c r="L14" s="1"/>
      <c r="M14" s="1"/>
      <c r="N14" s="1"/>
      <c r="O14" s="1"/>
      <c r="P14" s="1"/>
    </row>
    <row r="15" spans="1:16" ht="24.75" customHeight="1">
      <c r="A15" s="228"/>
      <c r="B15" s="229"/>
      <c r="C15" s="1"/>
      <c r="D15" s="6">
        <v>9</v>
      </c>
      <c r="E15" s="6">
        <v>1</v>
      </c>
      <c r="F15" s="6">
        <v>60</v>
      </c>
      <c r="G15" s="1" t="s">
        <v>20</v>
      </c>
      <c r="H15" s="7">
        <f t="shared" ref="H15" si="2">IF(G15="ក",240000,IF(G15="គ",60000,120000))</f>
        <v>60000</v>
      </c>
      <c r="I15" s="8">
        <f t="shared" ref="I15" si="3">F15*H15/100</f>
        <v>36000</v>
      </c>
      <c r="J15" s="1"/>
      <c r="K15" s="1"/>
      <c r="L15" s="1"/>
      <c r="M15" s="1"/>
      <c r="N15" s="1"/>
      <c r="O15" s="1"/>
      <c r="P15" s="1"/>
    </row>
    <row r="16" spans="1:16" ht="24.75" customHeight="1">
      <c r="A16" s="225"/>
      <c r="B16" s="227"/>
      <c r="C16" s="1"/>
      <c r="D16" s="6">
        <v>9</v>
      </c>
      <c r="E16" s="6">
        <v>1</v>
      </c>
      <c r="F16" s="6">
        <v>10</v>
      </c>
      <c r="G16" s="1" t="s">
        <v>17</v>
      </c>
      <c r="H16" s="7">
        <f t="shared" si="0"/>
        <v>240000</v>
      </c>
      <c r="I16" s="8">
        <f t="shared" si="1"/>
        <v>24000</v>
      </c>
      <c r="J16" s="1"/>
      <c r="K16" s="1"/>
      <c r="L16" s="1"/>
      <c r="M16" s="1"/>
      <c r="N16" s="1"/>
      <c r="O16" s="1"/>
      <c r="P16" s="1"/>
    </row>
    <row r="17" spans="1:16" ht="24.75" customHeight="1">
      <c r="A17" s="224">
        <v>7</v>
      </c>
      <c r="B17" s="226" t="s">
        <v>28</v>
      </c>
      <c r="C17" s="1"/>
      <c r="D17" s="6">
        <v>10</v>
      </c>
      <c r="E17" s="6">
        <v>1</v>
      </c>
      <c r="F17" s="6">
        <v>100</v>
      </c>
      <c r="G17" s="1" t="s">
        <v>23</v>
      </c>
      <c r="H17" s="7">
        <f t="shared" si="0"/>
        <v>120000</v>
      </c>
      <c r="I17" s="8">
        <f t="shared" si="1"/>
        <v>120000</v>
      </c>
      <c r="J17" s="1"/>
      <c r="K17" s="1"/>
      <c r="L17" s="1"/>
      <c r="M17" s="1"/>
      <c r="N17" s="1"/>
      <c r="O17" s="1"/>
      <c r="P17" s="1"/>
    </row>
    <row r="18" spans="1:16" ht="24.75" customHeight="1">
      <c r="A18" s="228"/>
      <c r="B18" s="229"/>
      <c r="C18" s="1"/>
      <c r="D18" s="6">
        <v>9</v>
      </c>
      <c r="E18" s="6">
        <v>1</v>
      </c>
      <c r="F18" s="6">
        <v>40</v>
      </c>
      <c r="G18" s="1" t="s">
        <v>23</v>
      </c>
      <c r="H18" s="7">
        <f t="shared" si="0"/>
        <v>120000</v>
      </c>
      <c r="I18" s="8">
        <f t="shared" si="1"/>
        <v>48000</v>
      </c>
      <c r="J18" s="1"/>
      <c r="K18" s="1"/>
      <c r="L18" s="1"/>
      <c r="M18" s="1"/>
      <c r="N18" s="1"/>
      <c r="O18" s="1"/>
      <c r="P18" s="1"/>
    </row>
    <row r="19" spans="1:16" ht="24.75" customHeight="1">
      <c r="A19" s="225"/>
      <c r="B19" s="227"/>
      <c r="C19" s="1"/>
      <c r="D19" s="6">
        <v>8</v>
      </c>
      <c r="E19" s="6">
        <v>1</v>
      </c>
      <c r="F19" s="6">
        <v>30</v>
      </c>
      <c r="G19" s="1" t="s">
        <v>23</v>
      </c>
      <c r="H19" s="7">
        <f t="shared" si="0"/>
        <v>120000</v>
      </c>
      <c r="I19" s="8">
        <f t="shared" si="1"/>
        <v>36000</v>
      </c>
      <c r="J19" s="1"/>
      <c r="K19" s="1"/>
      <c r="L19" s="1"/>
      <c r="M19" s="1"/>
      <c r="N19" s="1"/>
      <c r="O19" s="1"/>
      <c r="P19" s="1"/>
    </row>
    <row r="20" spans="1:16" ht="24.75" customHeight="1">
      <c r="A20" s="11">
        <v>8</v>
      </c>
      <c r="B20" s="12" t="s">
        <v>29</v>
      </c>
      <c r="C20" s="1"/>
      <c r="D20" s="6">
        <v>10</v>
      </c>
      <c r="E20" s="6">
        <v>1</v>
      </c>
      <c r="F20" s="6">
        <v>95</v>
      </c>
      <c r="G20" s="1" t="s">
        <v>17</v>
      </c>
      <c r="H20" s="7">
        <f t="shared" si="0"/>
        <v>240000</v>
      </c>
      <c r="I20" s="8">
        <f t="shared" si="1"/>
        <v>228000</v>
      </c>
      <c r="J20" s="1"/>
      <c r="K20" s="1"/>
      <c r="L20" s="1"/>
      <c r="M20" s="1"/>
      <c r="N20" s="1"/>
      <c r="O20" s="1"/>
      <c r="P20" s="1"/>
    </row>
    <row r="21" spans="1:16" ht="24.75" customHeight="1">
      <c r="A21" s="224">
        <v>9</v>
      </c>
      <c r="B21" s="226" t="s">
        <v>30</v>
      </c>
      <c r="C21" s="1"/>
      <c r="D21" s="6">
        <v>10</v>
      </c>
      <c r="E21" s="6">
        <v>1</v>
      </c>
      <c r="F21" s="6">
        <v>50</v>
      </c>
      <c r="G21" s="1" t="s">
        <v>23</v>
      </c>
      <c r="H21" s="1">
        <f t="shared" si="0"/>
        <v>120000</v>
      </c>
      <c r="I21" s="1">
        <f t="shared" si="1"/>
        <v>60000</v>
      </c>
      <c r="J21" s="1"/>
      <c r="K21" s="1"/>
      <c r="L21" s="1"/>
      <c r="M21" s="1"/>
      <c r="N21" s="1"/>
      <c r="O21" s="1"/>
      <c r="P21" s="1"/>
    </row>
    <row r="22" spans="1:16" ht="24.75" customHeight="1">
      <c r="A22" s="230"/>
      <c r="B22" s="227"/>
      <c r="C22" s="5"/>
      <c r="D22" s="6">
        <v>8</v>
      </c>
      <c r="E22" s="6">
        <v>1</v>
      </c>
      <c r="F22" s="6">
        <v>50</v>
      </c>
      <c r="G22" s="1" t="s">
        <v>20</v>
      </c>
      <c r="H22" s="7">
        <f t="shared" si="0"/>
        <v>60000</v>
      </c>
      <c r="I22" s="8">
        <f t="shared" si="1"/>
        <v>30000</v>
      </c>
      <c r="J22" s="1"/>
      <c r="K22" s="1"/>
      <c r="L22" s="1"/>
      <c r="M22" s="1"/>
      <c r="N22" s="1"/>
      <c r="O22" s="1"/>
      <c r="P22" s="1"/>
    </row>
    <row r="23" spans="1:16" ht="24.75" customHeight="1">
      <c r="A23" s="11">
        <v>10</v>
      </c>
      <c r="B23" s="12" t="s">
        <v>31</v>
      </c>
      <c r="C23" s="5"/>
      <c r="D23" s="6">
        <v>9</v>
      </c>
      <c r="E23" s="6">
        <v>1</v>
      </c>
      <c r="F23" s="6">
        <v>200</v>
      </c>
      <c r="G23" s="1" t="s">
        <v>20</v>
      </c>
      <c r="H23" s="7">
        <f t="shared" si="0"/>
        <v>60000</v>
      </c>
      <c r="I23" s="8">
        <f t="shared" si="1"/>
        <v>120000</v>
      </c>
      <c r="J23" s="1"/>
      <c r="K23" s="1"/>
      <c r="L23" s="1"/>
      <c r="M23" s="1"/>
      <c r="N23" s="1"/>
      <c r="O23" s="1"/>
      <c r="P23" s="1"/>
    </row>
    <row r="24" spans="1:16" ht="24.75" customHeight="1">
      <c r="A24" s="11">
        <v>11</v>
      </c>
      <c r="B24" s="12" t="s">
        <v>32</v>
      </c>
      <c r="C24" s="5"/>
      <c r="D24" s="6">
        <v>8</v>
      </c>
      <c r="E24" s="6">
        <v>1</v>
      </c>
      <c r="F24" s="6">
        <v>18</v>
      </c>
      <c r="G24" s="1" t="s">
        <v>20</v>
      </c>
      <c r="H24" s="7">
        <f t="shared" si="0"/>
        <v>60000</v>
      </c>
      <c r="I24" s="8">
        <f t="shared" si="1"/>
        <v>10800</v>
      </c>
      <c r="J24" s="1"/>
      <c r="K24" s="1"/>
      <c r="L24" s="1"/>
      <c r="M24" s="1"/>
      <c r="N24" s="1"/>
      <c r="O24" s="1"/>
      <c r="P24" s="1"/>
    </row>
    <row r="25" spans="1:16" ht="24.75" customHeight="1">
      <c r="A25" s="11">
        <v>12</v>
      </c>
      <c r="B25" s="12" t="s">
        <v>33</v>
      </c>
      <c r="C25" s="1"/>
      <c r="D25" s="6">
        <v>10</v>
      </c>
      <c r="E25" s="6">
        <v>1</v>
      </c>
      <c r="F25" s="6">
        <v>270</v>
      </c>
      <c r="G25" s="1" t="s">
        <v>17</v>
      </c>
      <c r="H25" s="7">
        <f t="shared" si="0"/>
        <v>240000</v>
      </c>
      <c r="I25" s="8">
        <f t="shared" si="1"/>
        <v>648000</v>
      </c>
      <c r="J25" s="1"/>
      <c r="K25" s="1"/>
      <c r="L25" s="1"/>
      <c r="M25" s="1"/>
      <c r="N25" s="1"/>
      <c r="O25" s="1"/>
      <c r="P25" s="1"/>
    </row>
    <row r="26" spans="1:16" ht="24.75" customHeight="1">
      <c r="A26" s="11">
        <v>13</v>
      </c>
      <c r="B26" s="12" t="s">
        <v>34</v>
      </c>
      <c r="C26" s="1"/>
      <c r="D26" s="6">
        <v>9</v>
      </c>
      <c r="E26" s="6">
        <v>1</v>
      </c>
      <c r="F26" s="9">
        <v>100</v>
      </c>
      <c r="G26" s="1" t="s">
        <v>20</v>
      </c>
      <c r="H26" s="7">
        <f t="shared" si="0"/>
        <v>60000</v>
      </c>
      <c r="I26" s="8">
        <f t="shared" si="1"/>
        <v>60000</v>
      </c>
      <c r="J26" s="1"/>
      <c r="K26" s="1"/>
      <c r="L26" s="1"/>
      <c r="M26" s="1"/>
      <c r="N26" s="1"/>
      <c r="O26" s="1"/>
      <c r="P26" s="1"/>
    </row>
    <row r="27" spans="1:16" ht="24.75" customHeight="1">
      <c r="A27" s="11">
        <v>14</v>
      </c>
      <c r="B27" s="12" t="s">
        <v>27</v>
      </c>
      <c r="C27" s="1"/>
      <c r="D27" s="6">
        <v>10</v>
      </c>
      <c r="E27" s="6">
        <v>1</v>
      </c>
      <c r="F27" s="6">
        <v>100</v>
      </c>
      <c r="G27" s="1" t="s">
        <v>17</v>
      </c>
      <c r="H27" s="7">
        <f t="shared" si="0"/>
        <v>240000</v>
      </c>
      <c r="I27" s="8">
        <f t="shared" si="1"/>
        <v>240000</v>
      </c>
      <c r="J27" s="1"/>
      <c r="K27" s="1"/>
      <c r="L27" s="1"/>
      <c r="M27" s="1"/>
      <c r="N27" s="1"/>
      <c r="O27" s="1"/>
      <c r="P27" s="1"/>
    </row>
    <row r="28" spans="1:16" ht="24.75" customHeight="1">
      <c r="A28" s="224">
        <v>15</v>
      </c>
      <c r="B28" s="226" t="s">
        <v>35</v>
      </c>
      <c r="C28" s="1"/>
      <c r="D28" s="6">
        <v>10</v>
      </c>
      <c r="E28" s="6">
        <v>1</v>
      </c>
      <c r="F28" s="6">
        <v>50</v>
      </c>
      <c r="G28" s="1" t="s">
        <v>17</v>
      </c>
      <c r="H28" s="7">
        <f t="shared" si="0"/>
        <v>240000</v>
      </c>
      <c r="I28" s="8">
        <f t="shared" si="1"/>
        <v>120000</v>
      </c>
      <c r="J28" s="1"/>
      <c r="K28" s="1"/>
      <c r="L28" s="1"/>
      <c r="M28" s="1"/>
      <c r="N28" s="1"/>
      <c r="O28" s="1"/>
      <c r="P28" s="1"/>
    </row>
    <row r="29" spans="1:16" ht="24.75" customHeight="1">
      <c r="A29" s="225"/>
      <c r="B29" s="227"/>
      <c r="C29" s="1"/>
      <c r="D29" s="6">
        <v>8</v>
      </c>
      <c r="E29" s="6">
        <v>1</v>
      </c>
      <c r="F29" s="6">
        <v>50</v>
      </c>
      <c r="G29" s="1" t="s">
        <v>23</v>
      </c>
      <c r="H29" s="7">
        <f t="shared" si="0"/>
        <v>120000</v>
      </c>
      <c r="I29" s="8">
        <f t="shared" si="1"/>
        <v>60000</v>
      </c>
      <c r="J29" s="1"/>
      <c r="K29" s="1"/>
      <c r="L29" s="1"/>
      <c r="M29" s="1"/>
      <c r="N29" s="1"/>
      <c r="O29" s="1"/>
      <c r="P29" s="1"/>
    </row>
    <row r="30" spans="1:16" ht="24.75" customHeight="1">
      <c r="A30" s="11">
        <v>16</v>
      </c>
      <c r="B30" s="13" t="s">
        <v>36</v>
      </c>
      <c r="C30" s="1"/>
      <c r="D30" s="6">
        <v>8</v>
      </c>
      <c r="E30" s="6">
        <v>1</v>
      </c>
      <c r="F30" s="6">
        <v>45</v>
      </c>
      <c r="G30" s="1" t="s">
        <v>20</v>
      </c>
      <c r="H30" s="7">
        <f t="shared" si="0"/>
        <v>60000</v>
      </c>
      <c r="I30" s="8">
        <f t="shared" si="1"/>
        <v>27000</v>
      </c>
      <c r="J30" s="1"/>
      <c r="K30" s="1"/>
      <c r="L30" s="1"/>
      <c r="M30" s="1"/>
      <c r="N30" s="1"/>
      <c r="O30" s="1"/>
      <c r="P30" s="1"/>
    </row>
    <row r="31" spans="1:16" ht="24.75" customHeight="1">
      <c r="A31" s="224">
        <v>17</v>
      </c>
      <c r="B31" s="226" t="s">
        <v>37</v>
      </c>
      <c r="C31" s="1"/>
      <c r="D31" s="6">
        <v>10</v>
      </c>
      <c r="E31" s="6">
        <v>1</v>
      </c>
      <c r="F31" s="6">
        <v>50</v>
      </c>
      <c r="G31" s="1" t="s">
        <v>23</v>
      </c>
      <c r="H31" s="7">
        <f t="shared" si="0"/>
        <v>120000</v>
      </c>
      <c r="I31" s="8">
        <f t="shared" si="1"/>
        <v>60000</v>
      </c>
      <c r="J31" s="1"/>
      <c r="K31" s="1"/>
      <c r="L31" s="1"/>
      <c r="M31" s="1"/>
      <c r="N31" s="1"/>
      <c r="O31" s="1"/>
      <c r="P31" s="1"/>
    </row>
    <row r="32" spans="1:16" ht="24.75" customHeight="1">
      <c r="A32" s="225"/>
      <c r="B32" s="227"/>
      <c r="C32" s="1"/>
      <c r="D32" s="6">
        <v>9</v>
      </c>
      <c r="E32" s="6">
        <v>1</v>
      </c>
      <c r="F32" s="6">
        <v>20</v>
      </c>
      <c r="G32" s="1" t="s">
        <v>23</v>
      </c>
      <c r="H32" s="7">
        <f t="shared" si="0"/>
        <v>120000</v>
      </c>
      <c r="I32" s="8">
        <f t="shared" si="1"/>
        <v>24000</v>
      </c>
      <c r="J32" s="1"/>
      <c r="K32" s="1"/>
      <c r="L32" s="1"/>
      <c r="M32" s="1"/>
      <c r="N32" s="1"/>
      <c r="O32" s="1"/>
      <c r="P32" s="1"/>
    </row>
    <row r="33" spans="1:16" ht="24.75" customHeight="1">
      <c r="A33" s="224">
        <v>18</v>
      </c>
      <c r="B33" s="226" t="s">
        <v>38</v>
      </c>
      <c r="C33" s="1"/>
      <c r="D33" s="6">
        <v>10</v>
      </c>
      <c r="E33" s="6">
        <v>1</v>
      </c>
      <c r="F33" s="6">
        <v>20</v>
      </c>
      <c r="G33" s="1" t="s">
        <v>17</v>
      </c>
      <c r="H33" s="7">
        <f t="shared" si="0"/>
        <v>240000</v>
      </c>
      <c r="I33" s="8">
        <f t="shared" si="1"/>
        <v>48000</v>
      </c>
      <c r="J33" s="1"/>
      <c r="K33" s="1"/>
      <c r="L33" s="1"/>
      <c r="M33" s="1"/>
      <c r="N33" s="1"/>
      <c r="O33" s="1"/>
      <c r="P33" s="1"/>
    </row>
    <row r="34" spans="1:16" ht="24.75" customHeight="1">
      <c r="A34" s="225"/>
      <c r="B34" s="227"/>
      <c r="C34" s="1"/>
      <c r="D34" s="6">
        <v>8</v>
      </c>
      <c r="E34" s="6">
        <v>1</v>
      </c>
      <c r="F34" s="6">
        <v>10</v>
      </c>
      <c r="G34" s="1" t="s">
        <v>17</v>
      </c>
      <c r="H34" s="7">
        <f t="shared" si="0"/>
        <v>240000</v>
      </c>
      <c r="I34" s="8">
        <f t="shared" si="1"/>
        <v>24000</v>
      </c>
      <c r="J34" s="1"/>
      <c r="K34" s="1"/>
      <c r="L34" s="1"/>
      <c r="M34" s="1"/>
      <c r="N34" s="1"/>
      <c r="O34" s="1"/>
      <c r="P34" s="1"/>
    </row>
    <row r="36" spans="1:16" ht="17.25">
      <c r="F36">
        <f>SUM(F6:F34)</f>
        <v>1788</v>
      </c>
      <c r="G36" s="15" t="s">
        <v>39</v>
      </c>
      <c r="I36" s="14">
        <f>SUM(I6:I34)</f>
        <v>2563800</v>
      </c>
    </row>
  </sheetData>
  <mergeCells count="18">
    <mergeCell ref="A1:P1"/>
    <mergeCell ref="B13:B16"/>
    <mergeCell ref="A8:A9"/>
    <mergeCell ref="B8:B9"/>
    <mergeCell ref="B10:B11"/>
    <mergeCell ref="A10:A11"/>
    <mergeCell ref="A13:A16"/>
    <mergeCell ref="A31:A32"/>
    <mergeCell ref="B31:B32"/>
    <mergeCell ref="A33:A34"/>
    <mergeCell ref="B33:B34"/>
    <mergeCell ref="A2:P2"/>
    <mergeCell ref="A17:A19"/>
    <mergeCell ref="B17:B19"/>
    <mergeCell ref="A21:A22"/>
    <mergeCell ref="B21:B22"/>
    <mergeCell ref="A28:A29"/>
    <mergeCell ref="B28:B29"/>
  </mergeCells>
  <pageMargins left="0.21" right="0.1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9"/>
  <sheetViews>
    <sheetView topLeftCell="A3" workbookViewId="0">
      <pane ySplit="1" topLeftCell="A4" activePane="bottomLeft" state="frozen"/>
      <selection activeCell="A3" sqref="A3"/>
      <selection pane="bottomLeft" activeCell="A8" sqref="A8:A9"/>
    </sheetView>
  </sheetViews>
  <sheetFormatPr defaultRowHeight="15"/>
  <cols>
    <col min="1" max="1" width="12.85546875" customWidth="1"/>
    <col min="2" max="2" width="17" customWidth="1"/>
    <col min="3" max="3" width="15.5703125" customWidth="1"/>
    <col min="4" max="4" width="9.140625" bestFit="1" customWidth="1"/>
    <col min="5" max="5" width="6.140625" bestFit="1" customWidth="1"/>
    <col min="7" max="7" width="8.85546875" customWidth="1"/>
    <col min="8" max="8" width="13.28515625" customWidth="1"/>
    <col min="9" max="9" width="11.85546875" customWidth="1"/>
    <col min="10" max="10" width="10.85546875" customWidth="1"/>
    <col min="11" max="11" width="12.140625" customWidth="1"/>
    <col min="12" max="12" width="7.5703125" customWidth="1"/>
    <col min="13" max="13" width="9.42578125" customWidth="1"/>
    <col min="14" max="14" width="11.5703125" customWidth="1"/>
    <col min="15" max="15" width="7.7109375" customWidth="1"/>
    <col min="16" max="16" width="11.28515625" customWidth="1"/>
    <col min="17" max="17" width="16.28515625" customWidth="1"/>
    <col min="19" max="19" width="11.5703125" bestFit="1" customWidth="1"/>
  </cols>
  <sheetData>
    <row r="1" spans="1:19" ht="28.5" customHeight="1">
      <c r="A1" s="222" t="s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</row>
    <row r="2" spans="1:19" ht="31.5">
      <c r="A2" s="223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</row>
    <row r="3" spans="1:19" ht="18.75" customHeight="1">
      <c r="A3" t="s">
        <v>14</v>
      </c>
      <c r="O3" t="s">
        <v>12</v>
      </c>
    </row>
    <row r="4" spans="1:19" ht="15.75" thickBot="1">
      <c r="N4" t="s">
        <v>107</v>
      </c>
    </row>
    <row r="5" spans="1:19" ht="47.25" customHeight="1" thickTop="1" thickBot="1">
      <c r="A5" s="64" t="s">
        <v>2</v>
      </c>
      <c r="B5" s="65" t="s">
        <v>11</v>
      </c>
      <c r="C5" s="65" t="s">
        <v>24</v>
      </c>
      <c r="D5" s="65" t="s">
        <v>18</v>
      </c>
      <c r="E5" s="66" t="s">
        <v>3</v>
      </c>
      <c r="F5" s="65" t="s">
        <v>4</v>
      </c>
      <c r="G5" s="66" t="s">
        <v>16</v>
      </c>
      <c r="H5" s="66" t="s">
        <v>13</v>
      </c>
      <c r="I5" s="65" t="s">
        <v>5</v>
      </c>
      <c r="J5" s="65"/>
      <c r="K5" s="66" t="s">
        <v>6</v>
      </c>
      <c r="L5" s="65" t="s">
        <v>9</v>
      </c>
      <c r="M5" s="66" t="s">
        <v>7</v>
      </c>
      <c r="N5" s="66" t="s">
        <v>8</v>
      </c>
      <c r="O5" s="65" t="s">
        <v>9</v>
      </c>
      <c r="P5" s="66" t="s">
        <v>7</v>
      </c>
      <c r="Q5" s="68" t="s">
        <v>10</v>
      </c>
    </row>
    <row r="6" spans="1:19" ht="24.75" customHeight="1" thickTop="1">
      <c r="A6" s="102">
        <v>1</v>
      </c>
      <c r="B6" s="103" t="s">
        <v>15</v>
      </c>
      <c r="C6" s="103"/>
      <c r="D6" s="104">
        <v>8</v>
      </c>
      <c r="E6" s="104">
        <v>1</v>
      </c>
      <c r="F6" s="104">
        <v>40</v>
      </c>
      <c r="G6" s="105" t="s">
        <v>17</v>
      </c>
      <c r="H6" s="106">
        <f>IF(G6="ក",240000,IF(G6="គ",60000,120000))</f>
        <v>240000</v>
      </c>
      <c r="I6" s="107">
        <f>F6*H6/100</f>
        <v>96000</v>
      </c>
      <c r="J6" s="107">
        <f>I6</f>
        <v>96000</v>
      </c>
      <c r="K6" s="106"/>
      <c r="L6" s="60"/>
      <c r="M6" s="61">
        <f>J6-K6-N6</f>
        <v>20000</v>
      </c>
      <c r="N6" s="61">
        <v>76000</v>
      </c>
      <c r="O6" s="61"/>
      <c r="P6" s="61">
        <v>20000</v>
      </c>
      <c r="Q6" s="165"/>
      <c r="S6" s="19"/>
    </row>
    <row r="7" spans="1:19" ht="24.75" customHeight="1">
      <c r="A7" s="171">
        <v>2</v>
      </c>
      <c r="B7" s="172" t="s">
        <v>19</v>
      </c>
      <c r="C7" s="172"/>
      <c r="D7" s="78">
        <v>8</v>
      </c>
      <c r="E7" s="78">
        <v>1</v>
      </c>
      <c r="F7" s="78">
        <v>60</v>
      </c>
      <c r="G7" s="123" t="s">
        <v>20</v>
      </c>
      <c r="H7" s="99">
        <f t="shared" ref="H7:H43" si="0">IF(G7="ក",240000,IF(G7="គ",60000,120000))</f>
        <v>60000</v>
      </c>
      <c r="I7" s="124">
        <v>36000</v>
      </c>
      <c r="J7" s="124">
        <f>I7</f>
        <v>36000</v>
      </c>
      <c r="K7" s="173"/>
      <c r="L7" s="38"/>
      <c r="M7" s="164">
        <v>36000</v>
      </c>
      <c r="N7" s="39">
        <v>36000</v>
      </c>
      <c r="O7" s="39"/>
      <c r="P7" s="39"/>
      <c r="Q7" s="166"/>
    </row>
    <row r="8" spans="1:19" ht="24.75" customHeight="1">
      <c r="A8" s="234">
        <v>3</v>
      </c>
      <c r="B8" s="235" t="s">
        <v>21</v>
      </c>
      <c r="C8" s="71"/>
      <c r="D8" s="72">
        <v>8</v>
      </c>
      <c r="E8" s="72">
        <v>1</v>
      </c>
      <c r="F8" s="72">
        <v>20</v>
      </c>
      <c r="G8" s="38" t="s">
        <v>20</v>
      </c>
      <c r="H8" s="39">
        <f t="shared" si="0"/>
        <v>60000</v>
      </c>
      <c r="I8" s="40">
        <f t="shared" ref="I8:I41" si="1">F8*H8/100</f>
        <v>12000</v>
      </c>
      <c r="J8" s="40"/>
      <c r="K8" s="39"/>
      <c r="L8" s="38"/>
      <c r="M8" s="39"/>
      <c r="N8" s="39"/>
      <c r="O8" s="39"/>
      <c r="P8" s="39"/>
      <c r="Q8" s="166"/>
    </row>
    <row r="9" spans="1:19" ht="24.75" customHeight="1">
      <c r="A9" s="234"/>
      <c r="B9" s="235"/>
      <c r="C9" s="38"/>
      <c r="D9" s="72">
        <v>8</v>
      </c>
      <c r="E9" s="72">
        <v>1</v>
      </c>
      <c r="F9" s="72">
        <v>40</v>
      </c>
      <c r="G9" s="38" t="s">
        <v>20</v>
      </c>
      <c r="H9" s="39">
        <f t="shared" ref="H9" si="2">IF(G9="ក",240000,IF(G9="គ",60000,120000))</f>
        <v>60000</v>
      </c>
      <c r="I9" s="40">
        <f t="shared" ref="I9:I11" si="3">F9*H9/100</f>
        <v>24000</v>
      </c>
      <c r="J9" s="40"/>
      <c r="K9" s="39"/>
      <c r="L9" s="38"/>
      <c r="M9" s="39"/>
      <c r="N9" s="39"/>
      <c r="O9" s="39"/>
      <c r="P9" s="39"/>
      <c r="Q9" s="166"/>
    </row>
    <row r="10" spans="1:19" ht="24.75" customHeight="1">
      <c r="A10" s="92">
        <v>3</v>
      </c>
      <c r="B10" s="73" t="s">
        <v>21</v>
      </c>
      <c r="C10" s="74"/>
      <c r="D10" s="75"/>
      <c r="E10" s="75">
        <v>2</v>
      </c>
      <c r="F10" s="75"/>
      <c r="G10" s="74"/>
      <c r="H10" s="76"/>
      <c r="I10" s="77"/>
      <c r="J10" s="77">
        <f>SUM(I8:I9)</f>
        <v>36000</v>
      </c>
      <c r="K10" s="99">
        <v>36000</v>
      </c>
      <c r="L10" s="38"/>
      <c r="M10" s="39"/>
      <c r="N10" s="39"/>
      <c r="O10" s="39"/>
      <c r="P10" s="39"/>
      <c r="Q10" s="166"/>
    </row>
    <row r="11" spans="1:19" ht="24.75" customHeight="1">
      <c r="A11" s="234">
        <v>4</v>
      </c>
      <c r="B11" s="235" t="s">
        <v>22</v>
      </c>
      <c r="C11" s="38"/>
      <c r="D11" s="72">
        <v>9</v>
      </c>
      <c r="E11" s="72">
        <v>1</v>
      </c>
      <c r="F11" s="78">
        <v>60</v>
      </c>
      <c r="G11" s="38" t="s">
        <v>17</v>
      </c>
      <c r="H11" s="39">
        <f t="shared" si="0"/>
        <v>240000</v>
      </c>
      <c r="I11" s="40">
        <f t="shared" si="3"/>
        <v>144000</v>
      </c>
      <c r="J11" s="40"/>
      <c r="K11" s="99"/>
      <c r="L11" s="38"/>
      <c r="M11" s="39"/>
      <c r="N11" s="39"/>
      <c r="O11" s="39"/>
      <c r="P11" s="39"/>
      <c r="Q11" s="166"/>
    </row>
    <row r="12" spans="1:19" ht="24.75" customHeight="1">
      <c r="A12" s="234"/>
      <c r="B12" s="235"/>
      <c r="C12" s="38"/>
      <c r="D12" s="72">
        <v>9</v>
      </c>
      <c r="E12" s="72">
        <v>1</v>
      </c>
      <c r="F12" s="72">
        <v>60</v>
      </c>
      <c r="G12" s="38" t="s">
        <v>20</v>
      </c>
      <c r="H12" s="39">
        <f t="shared" si="0"/>
        <v>60000</v>
      </c>
      <c r="I12" s="40">
        <f t="shared" si="1"/>
        <v>36000</v>
      </c>
      <c r="J12" s="40"/>
      <c r="K12" s="99"/>
      <c r="L12" s="38"/>
      <c r="M12" s="39"/>
      <c r="N12" s="39"/>
      <c r="O12" s="39"/>
      <c r="P12" s="39"/>
      <c r="Q12" s="166"/>
    </row>
    <row r="13" spans="1:19" s="31" customFormat="1" ht="24.75" customHeight="1">
      <c r="A13" s="79">
        <v>4</v>
      </c>
      <c r="B13" s="82" t="s">
        <v>22</v>
      </c>
      <c r="C13" s="74"/>
      <c r="D13" s="75"/>
      <c r="E13" s="75">
        <v>2</v>
      </c>
      <c r="F13" s="75"/>
      <c r="G13" s="74"/>
      <c r="H13" s="76"/>
      <c r="I13" s="77"/>
      <c r="J13" s="77">
        <f>SUM(I11:I12)</f>
        <v>180000</v>
      </c>
      <c r="K13" s="100">
        <v>180000</v>
      </c>
      <c r="L13" s="74"/>
      <c r="M13" s="76"/>
      <c r="N13" s="76"/>
      <c r="O13" s="76"/>
      <c r="P13" s="76"/>
      <c r="Q13" s="167"/>
    </row>
    <row r="14" spans="1:19" ht="24.75" customHeight="1">
      <c r="A14" s="69">
        <v>5</v>
      </c>
      <c r="B14" s="71" t="s">
        <v>25</v>
      </c>
      <c r="C14" s="38"/>
      <c r="D14" s="72">
        <v>8</v>
      </c>
      <c r="E14" s="72">
        <v>1</v>
      </c>
      <c r="F14" s="72">
        <v>60</v>
      </c>
      <c r="G14" s="38" t="s">
        <v>20</v>
      </c>
      <c r="H14" s="39">
        <f t="shared" ref="H14" si="4">IF(G14="ក",240000,IF(G14="គ",60000,120000))</f>
        <v>60000</v>
      </c>
      <c r="I14" s="40">
        <f t="shared" ref="I14" si="5">F14*H14/100</f>
        <v>36000</v>
      </c>
      <c r="J14" s="163"/>
      <c r="K14" s="101"/>
      <c r="L14" s="38"/>
      <c r="M14" s="39"/>
      <c r="N14" s="39"/>
      <c r="O14" s="39"/>
      <c r="P14" s="39"/>
      <c r="Q14" s="166"/>
    </row>
    <row r="15" spans="1:19" ht="24.75" customHeight="1">
      <c r="A15" s="79">
        <v>5</v>
      </c>
      <c r="B15" s="82" t="s">
        <v>25</v>
      </c>
      <c r="C15" s="74"/>
      <c r="D15" s="75">
        <v>8</v>
      </c>
      <c r="E15" s="75">
        <v>1</v>
      </c>
      <c r="F15" s="75"/>
      <c r="G15" s="74" t="s">
        <v>20</v>
      </c>
      <c r="H15" s="76">
        <f t="shared" si="0"/>
        <v>60000</v>
      </c>
      <c r="I15" s="77"/>
      <c r="J15" s="77">
        <f>I14</f>
        <v>36000</v>
      </c>
      <c r="K15" s="99">
        <v>36000</v>
      </c>
      <c r="L15" s="74"/>
      <c r="M15" s="76"/>
      <c r="N15" s="76"/>
      <c r="O15" s="39"/>
      <c r="P15" s="39"/>
      <c r="Q15" s="166"/>
    </row>
    <row r="16" spans="1:19" ht="24.75" customHeight="1">
      <c r="A16" s="114">
        <v>6</v>
      </c>
      <c r="B16" s="115" t="s">
        <v>26</v>
      </c>
      <c r="C16" s="111" t="s">
        <v>27</v>
      </c>
      <c r="D16" s="110">
        <v>9</v>
      </c>
      <c r="E16" s="110">
        <v>1</v>
      </c>
      <c r="F16" s="110">
        <v>50</v>
      </c>
      <c r="G16" s="111" t="s">
        <v>17</v>
      </c>
      <c r="H16" s="51">
        <f t="shared" si="0"/>
        <v>240000</v>
      </c>
      <c r="I16" s="112">
        <f t="shared" si="1"/>
        <v>120000</v>
      </c>
      <c r="J16" s="112">
        <f>I16</f>
        <v>120000</v>
      </c>
      <c r="K16" s="51"/>
      <c r="L16" s="38"/>
      <c r="M16" s="39">
        <f>J16-K16-N16</f>
        <v>120000</v>
      </c>
      <c r="N16" s="39"/>
      <c r="O16" s="39"/>
      <c r="P16" s="39">
        <v>120000</v>
      </c>
      <c r="Q16" s="166"/>
    </row>
    <row r="17" spans="1:17" ht="24.75" customHeight="1">
      <c r="A17" s="94"/>
      <c r="B17" s="48"/>
      <c r="C17" s="38"/>
      <c r="D17" s="72">
        <v>8</v>
      </c>
      <c r="E17" s="72">
        <v>1</v>
      </c>
      <c r="F17" s="72">
        <v>30</v>
      </c>
      <c r="G17" s="38" t="s">
        <v>23</v>
      </c>
      <c r="H17" s="39">
        <f t="shared" si="0"/>
        <v>120000</v>
      </c>
      <c r="I17" s="40">
        <f t="shared" si="1"/>
        <v>36000</v>
      </c>
      <c r="J17" s="40"/>
      <c r="K17" s="99"/>
      <c r="L17" s="38"/>
      <c r="M17" s="39"/>
      <c r="N17" s="39"/>
      <c r="O17" s="39"/>
      <c r="P17" s="39"/>
      <c r="Q17" s="166"/>
    </row>
    <row r="18" spans="1:17" ht="24.75" customHeight="1">
      <c r="A18" s="121"/>
      <c r="B18" s="122" t="s">
        <v>26</v>
      </c>
      <c r="C18" s="123"/>
      <c r="D18" s="78">
        <v>9</v>
      </c>
      <c r="E18" s="78">
        <v>1</v>
      </c>
      <c r="F18" s="78">
        <v>60</v>
      </c>
      <c r="G18" s="123" t="s">
        <v>20</v>
      </c>
      <c r="H18" s="99">
        <f t="shared" si="0"/>
        <v>60000</v>
      </c>
      <c r="I18" s="124">
        <f t="shared" si="1"/>
        <v>36000</v>
      </c>
      <c r="J18" s="124"/>
      <c r="K18" s="99"/>
      <c r="L18" s="38"/>
      <c r="M18" s="39"/>
      <c r="N18" s="39"/>
      <c r="O18" s="39"/>
      <c r="P18" s="39"/>
      <c r="Q18" s="166"/>
    </row>
    <row r="19" spans="1:17" ht="24.75" customHeight="1">
      <c r="A19" s="94"/>
      <c r="B19" s="48"/>
      <c r="C19" s="38"/>
      <c r="D19" s="72">
        <v>9</v>
      </c>
      <c r="E19" s="72">
        <v>1</v>
      </c>
      <c r="F19" s="72">
        <v>10</v>
      </c>
      <c r="G19" s="38" t="s">
        <v>17</v>
      </c>
      <c r="H19" s="39">
        <f t="shared" ref="H19" si="6">IF(G19="ក",240000,IF(G19="គ",60000,120000))</f>
        <v>240000</v>
      </c>
      <c r="I19" s="40">
        <f t="shared" ref="I19" si="7">F19*H19/100</f>
        <v>24000</v>
      </c>
      <c r="J19" s="40"/>
      <c r="K19" s="99"/>
      <c r="L19" s="38"/>
      <c r="M19" s="39"/>
      <c r="N19" s="39"/>
      <c r="O19" s="39"/>
      <c r="P19" s="39"/>
      <c r="Q19" s="166"/>
    </row>
    <row r="20" spans="1:17" ht="24.75" customHeight="1">
      <c r="A20" s="174">
        <v>6</v>
      </c>
      <c r="B20" s="175" t="s">
        <v>26</v>
      </c>
      <c r="C20" s="176"/>
      <c r="D20" s="177"/>
      <c r="E20" s="177">
        <v>4</v>
      </c>
      <c r="F20" s="177"/>
      <c r="G20" s="176"/>
      <c r="H20" s="100"/>
      <c r="I20" s="178"/>
      <c r="J20" s="178">
        <f>SUM(I17:I19)</f>
        <v>96000</v>
      </c>
      <c r="K20" s="99">
        <v>60000</v>
      </c>
      <c r="L20" s="40"/>
      <c r="M20" s="164">
        <v>36000</v>
      </c>
      <c r="N20" s="39">
        <v>36000</v>
      </c>
      <c r="O20" s="39"/>
      <c r="P20" s="39"/>
      <c r="Q20" s="166"/>
    </row>
    <row r="21" spans="1:17" ht="24.75" customHeight="1">
      <c r="A21" s="234">
        <v>7</v>
      </c>
      <c r="B21" s="235" t="s">
        <v>28</v>
      </c>
      <c r="C21" s="38"/>
      <c r="D21" s="72">
        <v>10</v>
      </c>
      <c r="E21" s="72">
        <v>1</v>
      </c>
      <c r="F21" s="72">
        <v>100</v>
      </c>
      <c r="G21" s="38" t="s">
        <v>23</v>
      </c>
      <c r="H21" s="39">
        <f t="shared" si="0"/>
        <v>120000</v>
      </c>
      <c r="I21" s="40">
        <f t="shared" si="1"/>
        <v>120000</v>
      </c>
      <c r="J21" s="40"/>
      <c r="K21" s="99"/>
      <c r="L21" s="38"/>
      <c r="M21" s="39"/>
      <c r="N21" s="39"/>
      <c r="O21" s="39"/>
      <c r="P21" s="39"/>
      <c r="Q21" s="166"/>
    </row>
    <row r="22" spans="1:17" ht="24.75" customHeight="1">
      <c r="A22" s="234"/>
      <c r="B22" s="235"/>
      <c r="C22" s="38"/>
      <c r="D22" s="72">
        <v>9</v>
      </c>
      <c r="E22" s="72">
        <v>1</v>
      </c>
      <c r="F22" s="72">
        <v>40</v>
      </c>
      <c r="G22" s="38" t="s">
        <v>23</v>
      </c>
      <c r="H22" s="39">
        <f t="shared" si="0"/>
        <v>120000</v>
      </c>
      <c r="I22" s="40">
        <f t="shared" si="1"/>
        <v>48000</v>
      </c>
      <c r="J22" s="40"/>
      <c r="K22" s="99"/>
      <c r="L22" s="38"/>
      <c r="M22" s="39"/>
      <c r="N22" s="39"/>
      <c r="O22" s="39"/>
      <c r="P22" s="39"/>
      <c r="Q22" s="166"/>
    </row>
    <row r="23" spans="1:17" ht="24.75" customHeight="1">
      <c r="A23" s="234"/>
      <c r="B23" s="235"/>
      <c r="C23" s="38"/>
      <c r="D23" s="72">
        <v>8</v>
      </c>
      <c r="E23" s="72">
        <v>1</v>
      </c>
      <c r="F23" s="72">
        <v>30</v>
      </c>
      <c r="G23" s="38" t="s">
        <v>23</v>
      </c>
      <c r="H23" s="39">
        <f t="shared" ref="H23" si="8">IF(G23="ក",240000,IF(G23="គ",60000,120000))</f>
        <v>120000</v>
      </c>
      <c r="I23" s="40">
        <f t="shared" ref="I23" si="9">F23*H23/100</f>
        <v>36000</v>
      </c>
      <c r="J23" s="40"/>
      <c r="K23" s="99"/>
      <c r="L23" s="38"/>
      <c r="M23" s="39"/>
      <c r="N23" s="39"/>
      <c r="O23" s="39"/>
      <c r="P23" s="39"/>
      <c r="Q23" s="166"/>
    </row>
    <row r="24" spans="1:17" ht="24.75" customHeight="1">
      <c r="A24" s="116">
        <v>7</v>
      </c>
      <c r="B24" s="117" t="s">
        <v>28</v>
      </c>
      <c r="C24" s="118"/>
      <c r="D24" s="119"/>
      <c r="E24" s="119">
        <v>3</v>
      </c>
      <c r="F24" s="119"/>
      <c r="G24" s="118"/>
      <c r="H24" s="98"/>
      <c r="I24" s="120"/>
      <c r="J24" s="120">
        <f>SUM(I21:I23)</f>
        <v>204000</v>
      </c>
      <c r="K24" s="113"/>
      <c r="L24" s="38"/>
      <c r="M24" s="39">
        <v>204000</v>
      </c>
      <c r="N24" s="39">
        <v>196000</v>
      </c>
      <c r="O24" s="39"/>
      <c r="P24" s="39">
        <v>8000</v>
      </c>
      <c r="Q24" s="166"/>
    </row>
    <row r="25" spans="1:17" ht="24.75" customHeight="1">
      <c r="A25" s="69">
        <v>8</v>
      </c>
      <c r="B25" s="71" t="s">
        <v>29</v>
      </c>
      <c r="C25" s="38"/>
      <c r="D25" s="72">
        <v>10</v>
      </c>
      <c r="E25" s="72">
        <v>1</v>
      </c>
      <c r="F25" s="72">
        <v>95</v>
      </c>
      <c r="G25" s="38" t="s">
        <v>17</v>
      </c>
      <c r="H25" s="39">
        <f t="shared" si="0"/>
        <v>240000</v>
      </c>
      <c r="I25" s="40">
        <f t="shared" si="1"/>
        <v>228000</v>
      </c>
      <c r="J25" s="40">
        <f>I25</f>
        <v>228000</v>
      </c>
      <c r="K25" s="99">
        <v>228000</v>
      </c>
      <c r="L25" s="38"/>
      <c r="M25" s="39"/>
      <c r="N25" s="39"/>
      <c r="O25" s="39"/>
      <c r="P25" s="39"/>
      <c r="Q25" s="166"/>
    </row>
    <row r="26" spans="1:17" ht="24.75" customHeight="1">
      <c r="A26" s="234">
        <v>9</v>
      </c>
      <c r="B26" s="235" t="s">
        <v>30</v>
      </c>
      <c r="C26" s="38"/>
      <c r="D26" s="72">
        <v>10</v>
      </c>
      <c r="E26" s="72">
        <v>1</v>
      </c>
      <c r="F26" s="72">
        <v>50</v>
      </c>
      <c r="G26" s="38" t="s">
        <v>23</v>
      </c>
      <c r="H26" s="39">
        <f t="shared" si="0"/>
        <v>120000</v>
      </c>
      <c r="I26" s="40">
        <f t="shared" si="1"/>
        <v>60000</v>
      </c>
      <c r="J26" s="40"/>
      <c r="K26" s="99"/>
      <c r="L26" s="38"/>
      <c r="M26" s="39"/>
      <c r="N26" s="39"/>
      <c r="O26" s="39"/>
      <c r="P26" s="39"/>
      <c r="Q26" s="166"/>
    </row>
    <row r="27" spans="1:17" ht="24.75" customHeight="1">
      <c r="A27" s="234"/>
      <c r="B27" s="235"/>
      <c r="C27" s="71"/>
      <c r="D27" s="72">
        <v>8</v>
      </c>
      <c r="E27" s="72">
        <v>1</v>
      </c>
      <c r="F27" s="72">
        <v>50</v>
      </c>
      <c r="G27" s="38" t="s">
        <v>20</v>
      </c>
      <c r="H27" s="39">
        <f t="shared" ref="H27" si="10">IF(G27="ក",240000,IF(G27="គ",60000,120000))</f>
        <v>60000</v>
      </c>
      <c r="I27" s="40">
        <f t="shared" ref="I27" si="11">F27*H27/100</f>
        <v>30000</v>
      </c>
      <c r="J27" s="40"/>
      <c r="K27" s="99"/>
      <c r="L27" s="38"/>
      <c r="M27" s="39"/>
      <c r="N27" s="39"/>
      <c r="O27" s="39"/>
      <c r="P27" s="39"/>
      <c r="Q27" s="166"/>
    </row>
    <row r="28" spans="1:17" ht="24.75" customHeight="1">
      <c r="A28" s="92">
        <v>9</v>
      </c>
      <c r="B28" s="81" t="s">
        <v>30</v>
      </c>
      <c r="C28" s="82"/>
      <c r="D28" s="75"/>
      <c r="E28" s="75">
        <v>2</v>
      </c>
      <c r="F28" s="75"/>
      <c r="G28" s="74"/>
      <c r="H28" s="76"/>
      <c r="I28" s="77"/>
      <c r="J28" s="77">
        <f>SUM(I26:I27)</f>
        <v>90000</v>
      </c>
      <c r="K28" s="99">
        <v>90000</v>
      </c>
      <c r="L28" s="38"/>
      <c r="M28" s="39"/>
      <c r="N28" s="39"/>
      <c r="O28" s="39"/>
      <c r="P28" s="39"/>
      <c r="Q28" s="166"/>
    </row>
    <row r="29" spans="1:17" ht="24.75" customHeight="1">
      <c r="A29" s="108">
        <v>10</v>
      </c>
      <c r="B29" s="109" t="s">
        <v>31</v>
      </c>
      <c r="C29" s="109"/>
      <c r="D29" s="110">
        <v>9</v>
      </c>
      <c r="E29" s="110">
        <v>1</v>
      </c>
      <c r="F29" s="110">
        <v>200</v>
      </c>
      <c r="G29" s="111" t="s">
        <v>20</v>
      </c>
      <c r="H29" s="51">
        <f t="shared" si="0"/>
        <v>60000</v>
      </c>
      <c r="I29" s="112">
        <f t="shared" si="1"/>
        <v>120000</v>
      </c>
      <c r="J29" s="112">
        <f>I29</f>
        <v>120000</v>
      </c>
      <c r="K29" s="51"/>
      <c r="L29" s="38"/>
      <c r="M29" s="39">
        <v>120000</v>
      </c>
      <c r="N29" s="39"/>
      <c r="O29" s="39"/>
      <c r="P29" s="39">
        <v>120000</v>
      </c>
      <c r="Q29" s="166"/>
    </row>
    <row r="30" spans="1:17" ht="24.75" customHeight="1">
      <c r="A30" s="69">
        <v>11</v>
      </c>
      <c r="B30" s="71" t="s">
        <v>32</v>
      </c>
      <c r="C30" s="71"/>
      <c r="D30" s="72">
        <v>8</v>
      </c>
      <c r="E30" s="72">
        <v>1</v>
      </c>
      <c r="F30" s="72">
        <v>18</v>
      </c>
      <c r="G30" s="38" t="s">
        <v>20</v>
      </c>
      <c r="H30" s="39">
        <f t="shared" si="0"/>
        <v>60000</v>
      </c>
      <c r="I30" s="40">
        <f t="shared" si="1"/>
        <v>10800</v>
      </c>
      <c r="J30" s="40">
        <f>I30</f>
        <v>10800</v>
      </c>
      <c r="K30" s="99">
        <v>10800</v>
      </c>
      <c r="L30" s="38"/>
      <c r="M30" s="39"/>
      <c r="N30" s="39"/>
      <c r="O30" s="39"/>
      <c r="P30" s="39"/>
      <c r="Q30" s="166"/>
    </row>
    <row r="31" spans="1:17" ht="24.75" customHeight="1">
      <c r="A31" s="69">
        <v>12</v>
      </c>
      <c r="B31" s="71" t="s">
        <v>33</v>
      </c>
      <c r="C31" s="38"/>
      <c r="D31" s="72">
        <v>10</v>
      </c>
      <c r="E31" s="72">
        <v>1</v>
      </c>
      <c r="F31" s="72">
        <v>270</v>
      </c>
      <c r="G31" s="38" t="s">
        <v>17</v>
      </c>
      <c r="H31" s="39">
        <f t="shared" si="0"/>
        <v>240000</v>
      </c>
      <c r="I31" s="40">
        <f t="shared" si="1"/>
        <v>648000</v>
      </c>
      <c r="J31" s="40">
        <f>I31</f>
        <v>648000</v>
      </c>
      <c r="K31" s="99">
        <v>648000</v>
      </c>
      <c r="L31" s="38"/>
      <c r="M31" s="39"/>
      <c r="N31" s="39"/>
      <c r="O31" s="39"/>
      <c r="P31" s="39"/>
      <c r="Q31" s="166"/>
    </row>
    <row r="32" spans="1:17" ht="24.75" customHeight="1">
      <c r="A32" s="69">
        <v>13</v>
      </c>
      <c r="B32" s="71" t="s">
        <v>34</v>
      </c>
      <c r="C32" s="38"/>
      <c r="D32" s="72">
        <v>9</v>
      </c>
      <c r="E32" s="72">
        <v>1</v>
      </c>
      <c r="F32" s="78">
        <v>100</v>
      </c>
      <c r="G32" s="38" t="s">
        <v>20</v>
      </c>
      <c r="H32" s="39">
        <f t="shared" si="0"/>
        <v>60000</v>
      </c>
      <c r="I32" s="40">
        <f t="shared" si="1"/>
        <v>60000</v>
      </c>
      <c r="J32" s="40">
        <f>I32</f>
        <v>60000</v>
      </c>
      <c r="K32" s="99">
        <v>60000</v>
      </c>
      <c r="L32" s="38"/>
      <c r="M32" s="39"/>
      <c r="N32" s="39"/>
      <c r="O32" s="39"/>
      <c r="P32" s="39"/>
      <c r="Q32" s="166"/>
    </row>
    <row r="33" spans="1:17" ht="24.75" customHeight="1">
      <c r="A33" s="108">
        <v>14</v>
      </c>
      <c r="B33" s="109" t="s">
        <v>27</v>
      </c>
      <c r="C33" s="111"/>
      <c r="D33" s="110">
        <v>10</v>
      </c>
      <c r="E33" s="110">
        <v>1</v>
      </c>
      <c r="F33" s="110">
        <v>100</v>
      </c>
      <c r="G33" s="111" t="s">
        <v>17</v>
      </c>
      <c r="H33" s="51">
        <f t="shared" si="0"/>
        <v>240000</v>
      </c>
      <c r="I33" s="112">
        <f t="shared" si="1"/>
        <v>240000</v>
      </c>
      <c r="J33" s="112">
        <f>I33</f>
        <v>240000</v>
      </c>
      <c r="K33" s="51">
        <v>150000</v>
      </c>
      <c r="L33" s="38"/>
      <c r="M33" s="39">
        <f>J33-K33-N33</f>
        <v>90000</v>
      </c>
      <c r="N33" s="39"/>
      <c r="O33" s="39"/>
      <c r="P33" s="39">
        <v>90000</v>
      </c>
      <c r="Q33" s="166"/>
    </row>
    <row r="34" spans="1:17" ht="24.75" customHeight="1">
      <c r="A34" s="234">
        <v>15</v>
      </c>
      <c r="B34" s="235" t="s">
        <v>35</v>
      </c>
      <c r="C34" s="38"/>
      <c r="D34" s="72">
        <v>10</v>
      </c>
      <c r="E34" s="72">
        <v>1</v>
      </c>
      <c r="F34" s="72">
        <v>50</v>
      </c>
      <c r="G34" s="38" t="s">
        <v>17</v>
      </c>
      <c r="H34" s="39">
        <f t="shared" si="0"/>
        <v>240000</v>
      </c>
      <c r="I34" s="40">
        <f t="shared" si="1"/>
        <v>120000</v>
      </c>
      <c r="J34" s="40"/>
      <c r="K34" s="99"/>
      <c r="L34" s="38"/>
      <c r="M34" s="39"/>
      <c r="N34" s="39"/>
      <c r="O34" s="39"/>
      <c r="P34" s="39"/>
      <c r="Q34" s="166"/>
    </row>
    <row r="35" spans="1:17" ht="24.75" customHeight="1">
      <c r="A35" s="236"/>
      <c r="B35" s="235"/>
      <c r="C35" s="38"/>
      <c r="D35" s="72">
        <v>8</v>
      </c>
      <c r="E35" s="72">
        <v>1</v>
      </c>
      <c r="F35" s="72">
        <v>50</v>
      </c>
      <c r="G35" s="38" t="s">
        <v>23</v>
      </c>
      <c r="H35" s="39">
        <f t="shared" si="0"/>
        <v>120000</v>
      </c>
      <c r="I35" s="40">
        <f t="shared" si="1"/>
        <v>60000</v>
      </c>
      <c r="J35" s="40"/>
      <c r="K35" s="99"/>
      <c r="L35" s="38"/>
      <c r="M35" s="39"/>
      <c r="N35" s="39"/>
      <c r="O35" s="39"/>
      <c r="P35" s="39"/>
      <c r="Q35" s="166"/>
    </row>
    <row r="36" spans="1:17" ht="24.75" customHeight="1">
      <c r="A36" s="69">
        <v>15</v>
      </c>
      <c r="B36" s="48" t="s">
        <v>35</v>
      </c>
      <c r="C36" s="38"/>
      <c r="D36" s="72"/>
      <c r="E36" s="72">
        <v>2</v>
      </c>
      <c r="F36" s="72"/>
      <c r="G36" s="38"/>
      <c r="H36" s="39"/>
      <c r="I36" s="40"/>
      <c r="J36" s="40">
        <f>SUM(I34:I35)</f>
        <v>180000</v>
      </c>
      <c r="K36" s="99">
        <v>180000</v>
      </c>
      <c r="L36" s="38"/>
      <c r="M36" s="39"/>
      <c r="N36" s="39"/>
      <c r="O36" s="39"/>
      <c r="P36" s="39"/>
      <c r="Q36" s="166"/>
    </row>
    <row r="37" spans="1:17" ht="24.75" customHeight="1">
      <c r="A37" s="69">
        <v>16</v>
      </c>
      <c r="B37" s="48" t="s">
        <v>36</v>
      </c>
      <c r="C37" s="38"/>
      <c r="D37" s="72">
        <v>8</v>
      </c>
      <c r="E37" s="72">
        <v>1</v>
      </c>
      <c r="F37" s="72">
        <v>45</v>
      </c>
      <c r="G37" s="38" t="s">
        <v>20</v>
      </c>
      <c r="H37" s="39">
        <f t="shared" si="0"/>
        <v>60000</v>
      </c>
      <c r="I37" s="40">
        <f t="shared" si="1"/>
        <v>27000</v>
      </c>
      <c r="J37" s="40">
        <f>I37</f>
        <v>27000</v>
      </c>
      <c r="K37" s="99">
        <v>27000</v>
      </c>
      <c r="L37" s="38"/>
      <c r="M37" s="39"/>
      <c r="N37" s="39"/>
      <c r="O37" s="39"/>
      <c r="P37" s="39"/>
      <c r="Q37" s="166"/>
    </row>
    <row r="38" spans="1:17" ht="24.75" customHeight="1">
      <c r="A38" s="234">
        <v>17</v>
      </c>
      <c r="B38" s="235" t="s">
        <v>37</v>
      </c>
      <c r="C38" s="38"/>
      <c r="D38" s="72">
        <v>10</v>
      </c>
      <c r="E38" s="72">
        <v>1</v>
      </c>
      <c r="F38" s="72">
        <v>50</v>
      </c>
      <c r="G38" s="38" t="s">
        <v>23</v>
      </c>
      <c r="H38" s="39">
        <f t="shared" si="0"/>
        <v>120000</v>
      </c>
      <c r="I38" s="40">
        <f t="shared" si="1"/>
        <v>60000</v>
      </c>
      <c r="J38" s="40"/>
      <c r="K38" s="99"/>
      <c r="L38" s="38"/>
      <c r="M38" s="39"/>
      <c r="N38" s="39"/>
      <c r="O38" s="39"/>
      <c r="P38" s="39"/>
      <c r="Q38" s="166"/>
    </row>
    <row r="39" spans="1:17" ht="24.75" customHeight="1">
      <c r="A39" s="234"/>
      <c r="B39" s="235"/>
      <c r="C39" s="38"/>
      <c r="D39" s="72">
        <v>9</v>
      </c>
      <c r="E39" s="72">
        <v>1</v>
      </c>
      <c r="F39" s="72">
        <v>20</v>
      </c>
      <c r="G39" s="38" t="s">
        <v>23</v>
      </c>
      <c r="H39" s="39">
        <f t="shared" ref="H39" si="12">IF(G39="ក",240000,IF(G39="គ",60000,120000))</f>
        <v>120000</v>
      </c>
      <c r="I39" s="40">
        <f t="shared" ref="I39" si="13">F39*H39/100</f>
        <v>24000</v>
      </c>
      <c r="J39" s="40"/>
      <c r="K39" s="99"/>
      <c r="L39" s="38"/>
      <c r="M39" s="39"/>
      <c r="N39" s="39"/>
      <c r="O39" s="39"/>
      <c r="P39" s="39"/>
      <c r="Q39" s="166"/>
    </row>
    <row r="40" spans="1:17" ht="24.75" customHeight="1">
      <c r="A40" s="93">
        <v>17</v>
      </c>
      <c r="B40" s="48" t="s">
        <v>37</v>
      </c>
      <c r="C40" s="38"/>
      <c r="D40" s="72"/>
      <c r="E40" s="72">
        <v>2</v>
      </c>
      <c r="F40" s="72"/>
      <c r="G40" s="38"/>
      <c r="H40" s="39"/>
      <c r="I40" s="40"/>
      <c r="J40" s="40">
        <f>SUM(I38:I39)</f>
        <v>84000</v>
      </c>
      <c r="K40" s="99">
        <v>84000</v>
      </c>
      <c r="L40" s="38"/>
      <c r="M40" s="39"/>
      <c r="N40" s="39"/>
      <c r="O40" s="39"/>
      <c r="P40" s="39"/>
      <c r="Q40" s="166"/>
    </row>
    <row r="41" spans="1:17" ht="24.75" customHeight="1">
      <c r="A41" s="234">
        <v>18</v>
      </c>
      <c r="B41" s="235" t="s">
        <v>114</v>
      </c>
      <c r="C41" s="38"/>
      <c r="D41" s="72">
        <v>10</v>
      </c>
      <c r="E41" s="72">
        <v>1</v>
      </c>
      <c r="F41" s="72">
        <v>20</v>
      </c>
      <c r="G41" s="38" t="s">
        <v>17</v>
      </c>
      <c r="H41" s="39">
        <f t="shared" si="0"/>
        <v>240000</v>
      </c>
      <c r="I41" s="40">
        <f t="shared" si="1"/>
        <v>48000</v>
      </c>
      <c r="J41" s="40"/>
      <c r="K41" s="39"/>
      <c r="L41" s="38"/>
      <c r="M41" s="39"/>
      <c r="N41" s="39"/>
      <c r="O41" s="39"/>
      <c r="P41" s="39"/>
      <c r="Q41" s="166"/>
    </row>
    <row r="42" spans="1:17" ht="24.75" customHeight="1">
      <c r="A42" s="234"/>
      <c r="B42" s="235"/>
      <c r="C42" s="38"/>
      <c r="D42" s="72">
        <v>8</v>
      </c>
      <c r="E42" s="72">
        <v>1</v>
      </c>
      <c r="F42" s="72">
        <v>10</v>
      </c>
      <c r="G42" s="38" t="s">
        <v>17</v>
      </c>
      <c r="H42" s="39">
        <f t="shared" ref="H42" si="14">IF(G42="ក",240000,IF(G42="គ",60000,120000))</f>
        <v>240000</v>
      </c>
      <c r="I42" s="40">
        <f t="shared" ref="I42" si="15">F42*H42/100</f>
        <v>24000</v>
      </c>
      <c r="J42" s="40"/>
      <c r="K42" s="39"/>
      <c r="L42" s="38"/>
      <c r="M42" s="39"/>
      <c r="N42" s="39"/>
      <c r="O42" s="39"/>
      <c r="P42" s="39"/>
      <c r="Q42" s="166"/>
    </row>
    <row r="43" spans="1:17" ht="24.75" customHeight="1" thickBot="1">
      <c r="A43" s="179">
        <v>18</v>
      </c>
      <c r="B43" s="180" t="s">
        <v>114</v>
      </c>
      <c r="C43" s="181"/>
      <c r="D43" s="182">
        <v>8</v>
      </c>
      <c r="E43" s="182">
        <v>1</v>
      </c>
      <c r="F43" s="182"/>
      <c r="G43" s="181" t="s">
        <v>17</v>
      </c>
      <c r="H43" s="183">
        <f t="shared" si="0"/>
        <v>240000</v>
      </c>
      <c r="I43" s="184"/>
      <c r="J43" s="184">
        <f>SUM(I41:I42)</f>
        <v>72000</v>
      </c>
      <c r="K43" s="183"/>
      <c r="L43" s="89"/>
      <c r="M43" s="90">
        <v>72000</v>
      </c>
      <c r="N43" s="90">
        <v>72000</v>
      </c>
      <c r="O43" s="90"/>
      <c r="P43" s="90"/>
      <c r="Q43" s="168"/>
    </row>
    <row r="44" spans="1:17" ht="25.5" customHeight="1" thickTop="1" thickBot="1">
      <c r="A44" s="231" t="s">
        <v>39</v>
      </c>
      <c r="B44" s="232"/>
      <c r="C44" s="233"/>
      <c r="D44" s="95">
        <f>SUM(D6:D43)</f>
        <v>273</v>
      </c>
      <c r="E44" s="95">
        <f t="shared" ref="E44" si="16">SUM(E6:E43)</f>
        <v>48</v>
      </c>
      <c r="F44" s="95">
        <f>SUM(F6:F43)</f>
        <v>1788</v>
      </c>
      <c r="G44" s="96"/>
      <c r="H44" s="97"/>
      <c r="I44" s="97">
        <f>SUM(I6:I43)</f>
        <v>2563800</v>
      </c>
      <c r="J44" s="97">
        <f>SUM(J6:J43)</f>
        <v>2563800</v>
      </c>
      <c r="K44" s="97">
        <f t="shared" ref="K44" si="17">SUM(K6:K43)</f>
        <v>1789800</v>
      </c>
      <c r="L44" s="91"/>
      <c r="M44" s="125">
        <f>SUM(M6:M43)</f>
        <v>698000</v>
      </c>
      <c r="N44" s="125">
        <f>SUM(N6:N43)</f>
        <v>416000</v>
      </c>
      <c r="O44" s="125"/>
      <c r="P44" s="125">
        <f>SUM(P6:P43)</f>
        <v>358000</v>
      </c>
      <c r="Q44" s="169"/>
    </row>
    <row r="45" spans="1:17" ht="18" thickTop="1">
      <c r="F45" s="156">
        <v>1068</v>
      </c>
      <c r="G45" s="15"/>
      <c r="H45" s="19">
        <v>2563800</v>
      </c>
      <c r="I45" s="14" t="s">
        <v>104</v>
      </c>
      <c r="J45" s="14"/>
      <c r="K45" s="32">
        <f>K44+M44</f>
        <v>2487800</v>
      </c>
      <c r="M45" s="32"/>
      <c r="P45" s="32">
        <f>P44-230000</f>
        <v>128000</v>
      </c>
    </row>
    <row r="46" spans="1:17">
      <c r="H46" s="32">
        <f>H45-K45</f>
        <v>76000</v>
      </c>
      <c r="I46" t="s">
        <v>102</v>
      </c>
      <c r="K46" s="19">
        <v>183000</v>
      </c>
    </row>
    <row r="47" spans="1:17">
      <c r="I47" t="s">
        <v>103</v>
      </c>
      <c r="K47" s="32">
        <f>K44-K46</f>
        <v>1606800</v>
      </c>
    </row>
    <row r="49" spans="6:6">
      <c r="F49">
        <f>SUBTOTAL(9,F6:F43)</f>
        <v>1788</v>
      </c>
    </row>
  </sheetData>
  <autoFilter ref="A5:Q47"/>
  <mergeCells count="17">
    <mergeCell ref="A1:Q1"/>
    <mergeCell ref="A2:Q2"/>
    <mergeCell ref="A11:A12"/>
    <mergeCell ref="B11:B12"/>
    <mergeCell ref="B8:B9"/>
    <mergeCell ref="A8:A9"/>
    <mergeCell ref="A44:C44"/>
    <mergeCell ref="A21:A23"/>
    <mergeCell ref="B21:B23"/>
    <mergeCell ref="B26:B27"/>
    <mergeCell ref="A26:A27"/>
    <mergeCell ref="A34:A35"/>
    <mergeCell ref="B34:B35"/>
    <mergeCell ref="A38:A39"/>
    <mergeCell ref="B38:B39"/>
    <mergeCell ref="A41:A42"/>
    <mergeCell ref="B41:B42"/>
  </mergeCells>
  <pageMargins left="0.21" right="0.17" top="0.25" bottom="0.25" header="0.3" footer="0.3"/>
  <pageSetup paperSize="9" scale="75" orientation="landscape" r:id="rId1"/>
  <headerFooter>
    <oddHeader>&amp;R&amp;P\&amp;N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P46"/>
  <sheetViews>
    <sheetView topLeftCell="A23" workbookViewId="0">
      <selection activeCell="H37" sqref="H37"/>
    </sheetView>
  </sheetViews>
  <sheetFormatPr defaultRowHeight="15"/>
  <cols>
    <col min="1" max="1" width="5.28515625" customWidth="1"/>
    <col min="2" max="2" width="16.5703125" customWidth="1"/>
    <col min="3" max="3" width="15.7109375" customWidth="1"/>
    <col min="5" max="5" width="10.85546875" bestFit="1" customWidth="1"/>
    <col min="6" max="6" width="0" hidden="1" customWidth="1"/>
    <col min="7" max="7" width="12" hidden="1" customWidth="1"/>
    <col min="8" max="8" width="14.5703125" customWidth="1"/>
    <col min="9" max="9" width="14.85546875" customWidth="1"/>
    <col min="10" max="11" width="14.42578125" customWidth="1"/>
    <col min="12" max="12" width="13.7109375" customWidth="1"/>
    <col min="13" max="14" width="12.5703125" customWidth="1"/>
    <col min="15" max="15" width="12.85546875" customWidth="1"/>
    <col min="16" max="16" width="16.42578125" customWidth="1"/>
  </cols>
  <sheetData>
    <row r="1" spans="1:16" ht="25.5">
      <c r="A1" s="222" t="s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6" ht="31.5">
      <c r="A2" s="223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>
      <c r="A3" t="s">
        <v>40</v>
      </c>
      <c r="O3" t="s">
        <v>12</v>
      </c>
    </row>
    <row r="4" spans="1:16" ht="15.75" thickBot="1"/>
    <row r="5" spans="1:16" ht="33" customHeight="1" thickTop="1" thickBot="1">
      <c r="A5" s="64" t="s">
        <v>77</v>
      </c>
      <c r="B5" s="65" t="s">
        <v>11</v>
      </c>
      <c r="C5" s="65" t="s">
        <v>18</v>
      </c>
      <c r="D5" s="65" t="s">
        <v>3</v>
      </c>
      <c r="E5" s="65" t="s">
        <v>4</v>
      </c>
      <c r="F5" s="65" t="s">
        <v>16</v>
      </c>
      <c r="G5" s="65" t="s">
        <v>13</v>
      </c>
      <c r="H5" s="65" t="s">
        <v>5</v>
      </c>
      <c r="I5" s="66" t="s">
        <v>6</v>
      </c>
      <c r="J5" s="65" t="s">
        <v>76</v>
      </c>
      <c r="K5" s="67" t="s">
        <v>80</v>
      </c>
      <c r="L5" s="65" t="s">
        <v>7</v>
      </c>
      <c r="M5" s="66" t="s">
        <v>8</v>
      </c>
      <c r="N5" s="65" t="s">
        <v>76</v>
      </c>
      <c r="O5" s="67" t="s">
        <v>80</v>
      </c>
      <c r="P5" s="68" t="s">
        <v>10</v>
      </c>
    </row>
    <row r="6" spans="1:16" s="35" customFormat="1" ht="24.75" customHeight="1" thickTop="1">
      <c r="A6" s="127">
        <v>1</v>
      </c>
      <c r="B6" s="42" t="s">
        <v>41</v>
      </c>
      <c r="C6" s="43"/>
      <c r="D6" s="43">
        <v>3</v>
      </c>
      <c r="E6" s="43">
        <v>310</v>
      </c>
      <c r="F6" s="44"/>
      <c r="G6" s="44"/>
      <c r="H6" s="45">
        <v>474000</v>
      </c>
      <c r="I6" s="45"/>
      <c r="J6" s="46"/>
      <c r="K6" s="46"/>
      <c r="L6" s="46"/>
      <c r="M6" s="46"/>
      <c r="N6" s="46"/>
      <c r="O6" s="46"/>
      <c r="P6" s="47"/>
    </row>
    <row r="7" spans="1:16" s="35" customFormat="1" ht="24.75" customHeight="1">
      <c r="A7" s="127">
        <v>2</v>
      </c>
      <c r="B7" s="42" t="s">
        <v>42</v>
      </c>
      <c r="C7" s="43"/>
      <c r="D7" s="43">
        <v>1</v>
      </c>
      <c r="E7" s="43">
        <v>85</v>
      </c>
      <c r="F7" s="46"/>
      <c r="G7" s="49"/>
      <c r="H7" s="45">
        <v>204000</v>
      </c>
      <c r="I7" s="45"/>
      <c r="J7" s="46"/>
      <c r="K7" s="46"/>
      <c r="L7" s="46"/>
      <c r="M7" s="46"/>
      <c r="N7" s="46"/>
      <c r="O7" s="46"/>
      <c r="P7" s="47"/>
    </row>
    <row r="8" spans="1:16" s="35" customFormat="1" ht="24.75" customHeight="1">
      <c r="A8" s="127">
        <v>3</v>
      </c>
      <c r="B8" s="42" t="s">
        <v>43</v>
      </c>
      <c r="C8" s="43"/>
      <c r="D8" s="43">
        <v>4</v>
      </c>
      <c r="E8" s="43">
        <v>250</v>
      </c>
      <c r="F8" s="46"/>
      <c r="G8" s="49"/>
      <c r="H8" s="45">
        <v>510000</v>
      </c>
      <c r="I8" s="46"/>
      <c r="J8" s="46"/>
      <c r="K8" s="46"/>
      <c r="L8" s="46"/>
      <c r="M8" s="46"/>
      <c r="N8" s="46"/>
      <c r="O8" s="46"/>
      <c r="P8" s="47"/>
    </row>
    <row r="9" spans="1:16" s="35" customFormat="1" ht="24.75" customHeight="1">
      <c r="A9" s="128">
        <v>4</v>
      </c>
      <c r="B9" s="42" t="s">
        <v>44</v>
      </c>
      <c r="C9" s="43"/>
      <c r="D9" s="43">
        <v>4</v>
      </c>
      <c r="E9" s="43">
        <v>106</v>
      </c>
      <c r="F9" s="44"/>
      <c r="G9" s="44"/>
      <c r="H9" s="49">
        <v>191400</v>
      </c>
      <c r="I9" s="49"/>
      <c r="J9" s="46"/>
      <c r="K9" s="46"/>
      <c r="L9" s="46"/>
      <c r="M9" s="46"/>
      <c r="N9" s="46"/>
      <c r="O9" s="46"/>
      <c r="P9" s="47"/>
    </row>
    <row r="10" spans="1:16" s="35" customFormat="1" ht="24.75" customHeight="1">
      <c r="A10" s="127">
        <v>5</v>
      </c>
      <c r="B10" s="50" t="s">
        <v>45</v>
      </c>
      <c r="C10" s="43"/>
      <c r="D10" s="43">
        <v>7</v>
      </c>
      <c r="E10" s="43">
        <v>478</v>
      </c>
      <c r="F10" s="44"/>
      <c r="G10" s="44"/>
      <c r="H10" s="49">
        <v>721800</v>
      </c>
      <c r="I10" s="49"/>
      <c r="J10" s="46"/>
      <c r="K10" s="46"/>
      <c r="L10" s="46"/>
      <c r="M10" s="46"/>
      <c r="N10" s="46"/>
      <c r="O10" s="46"/>
      <c r="P10" s="47"/>
    </row>
    <row r="11" spans="1:16" s="35" customFormat="1" ht="24.75" customHeight="1">
      <c r="A11" s="127">
        <v>6</v>
      </c>
      <c r="B11" s="50" t="s">
        <v>46</v>
      </c>
      <c r="C11" s="43"/>
      <c r="D11" s="43">
        <v>1</v>
      </c>
      <c r="E11" s="43">
        <v>135</v>
      </c>
      <c r="F11" s="46"/>
      <c r="G11" s="49"/>
      <c r="H11" s="45">
        <v>162000</v>
      </c>
      <c r="I11" s="45"/>
      <c r="J11" s="46"/>
      <c r="K11" s="46"/>
      <c r="L11" s="46"/>
      <c r="M11" s="46"/>
      <c r="N11" s="46"/>
      <c r="O11" s="46"/>
      <c r="P11" s="47"/>
    </row>
    <row r="12" spans="1:16" s="35" customFormat="1" ht="24.75" customHeight="1">
      <c r="A12" s="127">
        <v>7</v>
      </c>
      <c r="B12" s="50" t="s">
        <v>47</v>
      </c>
      <c r="C12" s="43"/>
      <c r="D12" s="43">
        <v>5</v>
      </c>
      <c r="E12" s="43">
        <v>256</v>
      </c>
      <c r="F12" s="44"/>
      <c r="G12" s="44"/>
      <c r="H12" s="49">
        <v>393000</v>
      </c>
      <c r="I12" s="49"/>
      <c r="J12" s="46"/>
      <c r="K12" s="46"/>
      <c r="L12" s="46"/>
      <c r="M12" s="46"/>
      <c r="N12" s="46"/>
      <c r="O12" s="46"/>
      <c r="P12" s="47"/>
    </row>
    <row r="13" spans="1:16" s="35" customFormat="1" ht="24.75" customHeight="1">
      <c r="A13" s="128">
        <v>8</v>
      </c>
      <c r="B13" s="42" t="s">
        <v>48</v>
      </c>
      <c r="C13" s="43"/>
      <c r="D13" s="43">
        <v>3</v>
      </c>
      <c r="E13" s="43">
        <v>179</v>
      </c>
      <c r="F13" s="44"/>
      <c r="G13" s="44"/>
      <c r="H13" s="49">
        <v>429600</v>
      </c>
      <c r="I13" s="49"/>
      <c r="J13" s="46"/>
      <c r="K13" s="46"/>
      <c r="L13" s="46"/>
      <c r="M13" s="46"/>
      <c r="N13" s="46"/>
      <c r="O13" s="46"/>
      <c r="P13" s="47"/>
    </row>
    <row r="14" spans="1:16" s="35" customFormat="1" ht="24.75" customHeight="1">
      <c r="A14" s="128">
        <v>9</v>
      </c>
      <c r="B14" s="50" t="s">
        <v>49</v>
      </c>
      <c r="C14" s="43"/>
      <c r="D14" s="43">
        <v>4</v>
      </c>
      <c r="E14" s="43">
        <v>190</v>
      </c>
      <c r="F14" s="44"/>
      <c r="G14" s="44"/>
      <c r="H14" s="49">
        <v>222000</v>
      </c>
      <c r="I14" s="49"/>
      <c r="J14" s="46"/>
      <c r="K14" s="46"/>
      <c r="L14" s="46"/>
      <c r="M14" s="46"/>
      <c r="N14" s="46"/>
      <c r="O14" s="46"/>
      <c r="P14" s="47"/>
    </row>
    <row r="15" spans="1:16" s="35" customFormat="1" ht="24.75" customHeight="1">
      <c r="A15" s="127">
        <v>10</v>
      </c>
      <c r="B15" s="42" t="s">
        <v>50</v>
      </c>
      <c r="C15" s="43"/>
      <c r="D15" s="43">
        <v>4</v>
      </c>
      <c r="E15" s="43">
        <v>457</v>
      </c>
      <c r="F15" s="44"/>
      <c r="G15" s="44"/>
      <c r="H15" s="130">
        <v>517200</v>
      </c>
      <c r="I15" s="99"/>
      <c r="J15" s="46"/>
      <c r="K15" s="46"/>
      <c r="L15" s="46"/>
      <c r="M15" s="46"/>
      <c r="N15" s="46"/>
      <c r="O15" s="46"/>
      <c r="P15" s="47"/>
    </row>
    <row r="16" spans="1:16" s="35" customFormat="1" ht="24.75" customHeight="1">
      <c r="A16" s="127">
        <v>11</v>
      </c>
      <c r="B16" s="42" t="s">
        <v>51</v>
      </c>
      <c r="C16" s="43"/>
      <c r="D16" s="43">
        <v>10</v>
      </c>
      <c r="E16" s="43">
        <v>870</v>
      </c>
      <c r="F16" s="44"/>
      <c r="G16" s="44"/>
      <c r="H16" s="130">
        <v>1325400</v>
      </c>
      <c r="I16" s="99"/>
      <c r="J16" s="46"/>
      <c r="K16" s="46"/>
      <c r="L16" s="46"/>
      <c r="M16" s="46"/>
      <c r="N16" s="46"/>
      <c r="O16" s="46"/>
      <c r="P16" s="47"/>
    </row>
    <row r="17" spans="1:16" s="35" customFormat="1" ht="24.75" customHeight="1">
      <c r="A17" s="127">
        <v>12</v>
      </c>
      <c r="B17" s="50" t="s">
        <v>52</v>
      </c>
      <c r="C17" s="43"/>
      <c r="D17" s="43">
        <v>6</v>
      </c>
      <c r="E17" s="43">
        <v>420</v>
      </c>
      <c r="F17" s="44"/>
      <c r="G17" s="44"/>
      <c r="H17" s="49">
        <v>711000</v>
      </c>
      <c r="I17" s="46"/>
      <c r="J17" s="46"/>
      <c r="K17" s="46"/>
      <c r="L17" s="46"/>
      <c r="M17" s="46"/>
      <c r="N17" s="46"/>
      <c r="O17" s="46"/>
      <c r="P17" s="47"/>
    </row>
    <row r="18" spans="1:16" s="35" customFormat="1" ht="24.75" customHeight="1">
      <c r="A18" s="127">
        <v>13</v>
      </c>
      <c r="B18" s="42" t="s">
        <v>53</v>
      </c>
      <c r="C18" s="43"/>
      <c r="D18" s="43">
        <v>7</v>
      </c>
      <c r="E18" s="43">
        <v>691</v>
      </c>
      <c r="F18" s="44"/>
      <c r="G18" s="44"/>
      <c r="H18" s="49">
        <v>841200</v>
      </c>
      <c r="I18" s="46"/>
      <c r="J18" s="46"/>
      <c r="K18" s="46"/>
      <c r="L18" s="46"/>
      <c r="M18" s="46"/>
      <c r="N18" s="46"/>
      <c r="O18" s="46"/>
      <c r="P18" s="47"/>
    </row>
    <row r="19" spans="1:16" s="35" customFormat="1" ht="24.75" customHeight="1">
      <c r="A19" s="127">
        <v>14</v>
      </c>
      <c r="B19" s="42" t="s">
        <v>54</v>
      </c>
      <c r="C19" s="43">
        <v>3</v>
      </c>
      <c r="D19" s="43">
        <v>1</v>
      </c>
      <c r="E19" s="43">
        <v>575</v>
      </c>
      <c r="F19" s="46" t="s">
        <v>23</v>
      </c>
      <c r="G19" s="49">
        <v>120000</v>
      </c>
      <c r="H19" s="45">
        <v>690000</v>
      </c>
      <c r="I19" s="45"/>
      <c r="J19" s="46"/>
      <c r="K19" s="46"/>
      <c r="L19" s="46"/>
      <c r="M19" s="46"/>
      <c r="N19" s="46"/>
      <c r="O19" s="46"/>
      <c r="P19" s="47"/>
    </row>
    <row r="20" spans="1:16" s="35" customFormat="1" ht="24.75" customHeight="1">
      <c r="A20" s="127">
        <v>15</v>
      </c>
      <c r="B20" s="42" t="s">
        <v>55</v>
      </c>
      <c r="C20" s="43"/>
      <c r="D20" s="43">
        <v>1</v>
      </c>
      <c r="E20" s="43">
        <v>131</v>
      </c>
      <c r="F20" s="44"/>
      <c r="G20" s="44"/>
      <c r="H20" s="49">
        <v>168600</v>
      </c>
      <c r="I20" s="46"/>
      <c r="J20" s="46"/>
      <c r="K20" s="46"/>
      <c r="L20" s="46"/>
      <c r="M20" s="46"/>
      <c r="N20" s="46"/>
      <c r="O20" s="46"/>
      <c r="P20" s="47"/>
    </row>
    <row r="21" spans="1:16" s="35" customFormat="1" ht="24.75" customHeight="1">
      <c r="A21" s="127">
        <v>16</v>
      </c>
      <c r="B21" s="50" t="s">
        <v>56</v>
      </c>
      <c r="C21" s="43"/>
      <c r="D21" s="43">
        <v>5</v>
      </c>
      <c r="E21" s="43">
        <v>440</v>
      </c>
      <c r="F21" s="44"/>
      <c r="G21" s="44"/>
      <c r="H21" s="49">
        <v>624000</v>
      </c>
      <c r="I21" s="49"/>
      <c r="J21" s="46"/>
      <c r="K21" s="46"/>
      <c r="L21" s="46"/>
      <c r="M21" s="46"/>
      <c r="N21" s="46"/>
      <c r="O21" s="46"/>
      <c r="P21" s="47"/>
    </row>
    <row r="22" spans="1:16" s="35" customFormat="1" ht="24.75" customHeight="1">
      <c r="A22" s="128">
        <v>17</v>
      </c>
      <c r="B22" s="42" t="s">
        <v>57</v>
      </c>
      <c r="C22" s="43"/>
      <c r="D22" s="43">
        <v>4</v>
      </c>
      <c r="E22" s="43">
        <v>209</v>
      </c>
      <c r="F22" s="44"/>
      <c r="G22" s="44"/>
      <c r="H22" s="49">
        <v>341400</v>
      </c>
      <c r="I22" s="49"/>
      <c r="J22" s="46"/>
      <c r="K22" s="46"/>
      <c r="L22" s="46"/>
      <c r="M22" s="46"/>
      <c r="N22" s="46"/>
      <c r="O22" s="46"/>
      <c r="P22" s="47"/>
    </row>
    <row r="23" spans="1:16" s="35" customFormat="1" ht="24.75" customHeight="1">
      <c r="A23" s="128">
        <v>18</v>
      </c>
      <c r="B23" s="42" t="s">
        <v>58</v>
      </c>
      <c r="C23" s="43"/>
      <c r="D23" s="43">
        <v>3</v>
      </c>
      <c r="E23" s="43">
        <v>194</v>
      </c>
      <c r="F23" s="44"/>
      <c r="G23" s="44"/>
      <c r="H23" s="49">
        <v>409800</v>
      </c>
      <c r="I23" s="49"/>
      <c r="J23" s="46"/>
      <c r="K23" s="46"/>
      <c r="L23" s="46"/>
      <c r="M23" s="46"/>
      <c r="N23" s="46"/>
      <c r="O23" s="46"/>
      <c r="P23" s="47"/>
    </row>
    <row r="24" spans="1:16" s="35" customFormat="1" ht="24.75" customHeight="1">
      <c r="A24" s="128">
        <v>19</v>
      </c>
      <c r="B24" s="50" t="s">
        <v>59</v>
      </c>
      <c r="C24" s="43"/>
      <c r="D24" s="43">
        <v>4</v>
      </c>
      <c r="E24" s="43">
        <v>199</v>
      </c>
      <c r="F24" s="44"/>
      <c r="G24" s="44"/>
      <c r="H24" s="49">
        <v>306600</v>
      </c>
      <c r="I24" s="49"/>
      <c r="J24" s="46"/>
      <c r="K24" s="46"/>
      <c r="L24" s="46"/>
      <c r="M24" s="46"/>
      <c r="N24" s="46"/>
      <c r="O24" s="46"/>
      <c r="P24" s="47"/>
    </row>
    <row r="25" spans="1:16" s="35" customFormat="1" ht="24.75" customHeight="1">
      <c r="A25" s="128">
        <v>20</v>
      </c>
      <c r="B25" s="42" t="s">
        <v>60</v>
      </c>
      <c r="C25" s="43">
        <v>1</v>
      </c>
      <c r="D25" s="43">
        <v>1</v>
      </c>
      <c r="E25" s="43">
        <v>50</v>
      </c>
      <c r="F25" s="46" t="s">
        <v>20</v>
      </c>
      <c r="G25" s="49">
        <v>60000</v>
      </c>
      <c r="H25" s="45">
        <v>30000</v>
      </c>
      <c r="I25" s="45"/>
      <c r="J25" s="46"/>
      <c r="K25" s="46"/>
      <c r="L25" s="46"/>
      <c r="M25" s="46"/>
      <c r="N25" s="46"/>
      <c r="O25" s="46"/>
      <c r="P25" s="47"/>
    </row>
    <row r="26" spans="1:16" s="35" customFormat="1" ht="24.75" customHeight="1">
      <c r="A26" s="128">
        <v>21</v>
      </c>
      <c r="B26" s="52" t="s">
        <v>61</v>
      </c>
      <c r="C26" s="43"/>
      <c r="D26" s="43">
        <v>4</v>
      </c>
      <c r="E26" s="43">
        <v>229</v>
      </c>
      <c r="F26" s="44"/>
      <c r="G26" s="44"/>
      <c r="H26" s="49">
        <v>398400</v>
      </c>
      <c r="I26" s="46"/>
      <c r="J26" s="46"/>
      <c r="K26" s="46"/>
      <c r="L26" s="46"/>
      <c r="M26" s="46"/>
      <c r="N26" s="46"/>
      <c r="O26" s="46"/>
      <c r="P26" s="47"/>
    </row>
    <row r="27" spans="1:16" s="35" customFormat="1" ht="24.75" customHeight="1">
      <c r="A27" s="128">
        <v>22</v>
      </c>
      <c r="B27" s="42" t="s">
        <v>62</v>
      </c>
      <c r="C27" s="43"/>
      <c r="D27" s="43">
        <v>1</v>
      </c>
      <c r="E27" s="43">
        <v>50</v>
      </c>
      <c r="F27" s="46"/>
      <c r="G27" s="49"/>
      <c r="H27" s="45">
        <v>120000</v>
      </c>
      <c r="I27" s="45"/>
      <c r="J27" s="46"/>
      <c r="K27" s="46"/>
      <c r="L27" s="46"/>
      <c r="M27" s="46"/>
      <c r="N27" s="46"/>
      <c r="O27" s="46"/>
      <c r="P27" s="47"/>
    </row>
    <row r="28" spans="1:16" s="35" customFormat="1" ht="24.75" customHeight="1">
      <c r="A28" s="128">
        <v>23</v>
      </c>
      <c r="B28" s="50" t="s">
        <v>63</v>
      </c>
      <c r="C28" s="43"/>
      <c r="D28" s="43">
        <v>1</v>
      </c>
      <c r="E28" s="43">
        <v>78</v>
      </c>
      <c r="F28" s="46"/>
      <c r="G28" s="49"/>
      <c r="H28" s="45">
        <v>187200</v>
      </c>
      <c r="I28" s="45"/>
      <c r="J28" s="46"/>
      <c r="K28" s="46"/>
      <c r="L28" s="46"/>
      <c r="M28" s="46"/>
      <c r="N28" s="46"/>
      <c r="O28" s="46"/>
      <c r="P28" s="47"/>
    </row>
    <row r="29" spans="1:16" s="35" customFormat="1" ht="24.75" customHeight="1">
      <c r="A29" s="128">
        <v>24</v>
      </c>
      <c r="B29" s="50" t="s">
        <v>64</v>
      </c>
      <c r="C29" s="43"/>
      <c r="D29" s="43">
        <v>3</v>
      </c>
      <c r="E29" s="43">
        <v>201</v>
      </c>
      <c r="F29" s="44"/>
      <c r="G29" s="44"/>
      <c r="H29" s="49">
        <v>163800</v>
      </c>
      <c r="I29" s="46"/>
      <c r="J29" s="46"/>
      <c r="K29" s="46"/>
      <c r="L29" s="46"/>
      <c r="M29" s="46"/>
      <c r="N29" s="46"/>
      <c r="O29" s="46"/>
      <c r="P29" s="47"/>
    </row>
    <row r="30" spans="1:16" s="35" customFormat="1" ht="24.75" customHeight="1">
      <c r="A30" s="128">
        <v>25</v>
      </c>
      <c r="B30" s="42" t="s">
        <v>65</v>
      </c>
      <c r="C30" s="43"/>
      <c r="D30" s="43">
        <v>3</v>
      </c>
      <c r="E30" s="43">
        <v>211</v>
      </c>
      <c r="F30" s="44"/>
      <c r="G30" s="44"/>
      <c r="H30" s="49">
        <v>226200</v>
      </c>
      <c r="I30" s="49"/>
      <c r="J30" s="46"/>
      <c r="K30" s="46"/>
      <c r="L30" s="46"/>
      <c r="M30" s="46"/>
      <c r="N30" s="46"/>
      <c r="O30" s="46"/>
      <c r="P30" s="47"/>
    </row>
    <row r="31" spans="1:16" s="35" customFormat="1" ht="24.75" customHeight="1">
      <c r="A31" s="128">
        <v>26</v>
      </c>
      <c r="B31" s="42" t="s">
        <v>66</v>
      </c>
      <c r="C31" s="43"/>
      <c r="D31" s="43">
        <v>4</v>
      </c>
      <c r="E31" s="43">
        <v>211</v>
      </c>
      <c r="F31" s="44"/>
      <c r="G31" s="44"/>
      <c r="H31" s="49">
        <v>226200</v>
      </c>
      <c r="I31" s="49"/>
      <c r="J31" s="46"/>
      <c r="K31" s="46"/>
      <c r="L31" s="46"/>
      <c r="M31" s="46"/>
      <c r="N31" s="46"/>
      <c r="O31" s="46"/>
      <c r="P31" s="47"/>
    </row>
    <row r="32" spans="1:16" s="35" customFormat="1" ht="24.75" customHeight="1">
      <c r="A32" s="128">
        <v>27</v>
      </c>
      <c r="B32" s="42" t="s">
        <v>67</v>
      </c>
      <c r="C32" s="43"/>
      <c r="D32" s="43">
        <v>2</v>
      </c>
      <c r="E32" s="43">
        <v>100</v>
      </c>
      <c r="F32" s="44"/>
      <c r="G32" s="44"/>
      <c r="H32" s="49">
        <v>60000</v>
      </c>
      <c r="I32" s="49"/>
      <c r="J32" s="46"/>
      <c r="K32" s="46"/>
      <c r="L32" s="46"/>
      <c r="M32" s="46"/>
      <c r="N32" s="46"/>
      <c r="O32" s="46"/>
      <c r="P32" s="47"/>
    </row>
    <row r="33" spans="1:16" s="35" customFormat="1" ht="24.75" customHeight="1">
      <c r="A33" s="128">
        <v>28</v>
      </c>
      <c r="B33" s="50" t="s">
        <v>68</v>
      </c>
      <c r="C33" s="43"/>
      <c r="D33" s="43">
        <v>1</v>
      </c>
      <c r="E33" s="43">
        <v>90</v>
      </c>
      <c r="F33" s="46"/>
      <c r="G33" s="49"/>
      <c r="H33" s="45">
        <v>54000</v>
      </c>
      <c r="I33" s="45"/>
      <c r="J33" s="46"/>
      <c r="K33" s="46"/>
      <c r="L33" s="46"/>
      <c r="M33" s="46"/>
      <c r="N33" s="46"/>
      <c r="O33" s="46"/>
      <c r="P33" s="47"/>
    </row>
    <row r="34" spans="1:16" s="35" customFormat="1" ht="24.75" customHeight="1">
      <c r="A34" s="128">
        <v>29</v>
      </c>
      <c r="B34" s="42" t="s">
        <v>69</v>
      </c>
      <c r="C34" s="43"/>
      <c r="D34" s="43">
        <v>1</v>
      </c>
      <c r="E34" s="43">
        <v>65</v>
      </c>
      <c r="F34" s="46"/>
      <c r="G34" s="49"/>
      <c r="H34" s="45">
        <v>39000</v>
      </c>
      <c r="I34" s="45"/>
      <c r="J34" s="46"/>
      <c r="K34" s="46"/>
      <c r="L34" s="46"/>
      <c r="M34" s="46"/>
      <c r="N34" s="46"/>
      <c r="O34" s="46"/>
      <c r="P34" s="47"/>
    </row>
    <row r="35" spans="1:16" s="35" customFormat="1" ht="24.75" customHeight="1">
      <c r="A35" s="128">
        <v>30</v>
      </c>
      <c r="B35" s="42" t="s">
        <v>70</v>
      </c>
      <c r="C35" s="43"/>
      <c r="D35" s="43">
        <v>1</v>
      </c>
      <c r="E35" s="43">
        <v>229</v>
      </c>
      <c r="F35" s="46"/>
      <c r="G35" s="49"/>
      <c r="H35" s="45">
        <v>137400</v>
      </c>
      <c r="I35" s="45"/>
      <c r="J35" s="46"/>
      <c r="K35" s="46"/>
      <c r="L35" s="46"/>
      <c r="M35" s="46"/>
      <c r="N35" s="46"/>
      <c r="O35" s="46"/>
      <c r="P35" s="47"/>
    </row>
    <row r="36" spans="1:16" s="35" customFormat="1" ht="24.75" customHeight="1" thickBot="1">
      <c r="A36" s="129">
        <v>31</v>
      </c>
      <c r="B36" s="53" t="s">
        <v>71</v>
      </c>
      <c r="C36" s="54"/>
      <c r="D36" s="54">
        <v>3</v>
      </c>
      <c r="E36" s="54">
        <v>77</v>
      </c>
      <c r="F36" s="55"/>
      <c r="G36" s="55"/>
      <c r="H36" s="56">
        <v>103800</v>
      </c>
      <c r="I36" s="56"/>
      <c r="J36" s="57"/>
      <c r="K36" s="57"/>
      <c r="L36" s="57"/>
      <c r="M36" s="57"/>
      <c r="N36" s="57"/>
      <c r="O36" s="57"/>
      <c r="P36" s="58"/>
    </row>
    <row r="37" spans="1:16" ht="15.75" thickTop="1">
      <c r="H37" s="32">
        <f>SUM(H6:H36)</f>
        <v>10989000</v>
      </c>
      <c r="I37" s="32"/>
    </row>
    <row r="38" spans="1:16">
      <c r="B38" t="s">
        <v>85</v>
      </c>
      <c r="E38" s="27" t="s">
        <v>78</v>
      </c>
    </row>
    <row r="39" spans="1:16" ht="10.5" customHeight="1">
      <c r="E39" s="32"/>
    </row>
    <row r="40" spans="1:16" ht="17.25">
      <c r="B40" t="s">
        <v>82</v>
      </c>
      <c r="E40" s="14" t="s">
        <v>79</v>
      </c>
    </row>
    <row r="42" spans="1:16">
      <c r="H42" s="27"/>
      <c r="I42" s="32"/>
      <c r="L42" s="32"/>
    </row>
    <row r="43" spans="1:16">
      <c r="C43" s="18"/>
    </row>
    <row r="44" spans="1:16">
      <c r="C44" s="19"/>
      <c r="H44" s="28"/>
    </row>
    <row r="45" spans="1:16">
      <c r="C45" s="18"/>
    </row>
    <row r="46" spans="1:16">
      <c r="C46" s="18"/>
    </row>
  </sheetData>
  <mergeCells count="2">
    <mergeCell ref="A1:P1"/>
    <mergeCell ref="A2:P2"/>
  </mergeCells>
  <pageMargins left="0.21" right="0.1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28"/>
  <sheetViews>
    <sheetView workbookViewId="0">
      <selection activeCell="F10" sqref="F10"/>
    </sheetView>
  </sheetViews>
  <sheetFormatPr defaultRowHeight="15"/>
  <cols>
    <col min="1" max="1" width="12.28515625" customWidth="1"/>
    <col min="2" max="2" width="17" customWidth="1"/>
    <col min="3" max="3" width="14.5703125" customWidth="1"/>
    <col min="4" max="4" width="9.5703125" customWidth="1"/>
    <col min="8" max="8" width="12" bestFit="1" customWidth="1"/>
    <col min="9" max="9" width="15.140625" bestFit="1" customWidth="1"/>
    <col min="10" max="10" width="12.140625" customWidth="1"/>
    <col min="11" max="11" width="8.28515625" customWidth="1"/>
    <col min="12" max="12" width="12.28515625" customWidth="1"/>
    <col min="13" max="13" width="12.5703125" customWidth="1"/>
    <col min="14" max="14" width="7.7109375" customWidth="1"/>
    <col min="15" max="15" width="10.42578125" customWidth="1"/>
    <col min="16" max="16" width="16.28515625" customWidth="1"/>
  </cols>
  <sheetData>
    <row r="1" spans="1:16" ht="25.5">
      <c r="A1" s="222" t="s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6" ht="31.5">
      <c r="A2" s="223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>
      <c r="A3" t="s">
        <v>40</v>
      </c>
      <c r="N3" t="s">
        <v>12</v>
      </c>
    </row>
    <row r="5" spans="1:16" ht="33" customHeight="1">
      <c r="A5" s="2" t="s">
        <v>2</v>
      </c>
      <c r="B5" s="2" t="s">
        <v>11</v>
      </c>
      <c r="C5" s="2" t="s">
        <v>24</v>
      </c>
      <c r="D5" s="2" t="s">
        <v>18</v>
      </c>
      <c r="E5" s="2" t="s">
        <v>3</v>
      </c>
      <c r="F5" s="3" t="s">
        <v>4</v>
      </c>
      <c r="G5" s="3" t="s">
        <v>16</v>
      </c>
      <c r="H5" s="3" t="s">
        <v>13</v>
      </c>
      <c r="I5" s="2" t="s">
        <v>5</v>
      </c>
      <c r="J5" s="3" t="s">
        <v>6</v>
      </c>
      <c r="K5" s="2" t="s">
        <v>9</v>
      </c>
      <c r="L5" s="3" t="s">
        <v>7</v>
      </c>
      <c r="M5" s="3" t="s">
        <v>8</v>
      </c>
      <c r="N5" s="2" t="s">
        <v>9</v>
      </c>
      <c r="O5" s="3" t="s">
        <v>7</v>
      </c>
      <c r="P5" s="4" t="s">
        <v>10</v>
      </c>
    </row>
    <row r="6" spans="1:16" ht="24.75" customHeight="1">
      <c r="A6" s="11">
        <v>1</v>
      </c>
      <c r="B6" s="12" t="s">
        <v>41</v>
      </c>
      <c r="C6" s="5"/>
      <c r="D6" s="6">
        <v>9</v>
      </c>
      <c r="E6" s="6">
        <v>1</v>
      </c>
      <c r="F6" s="6">
        <v>100</v>
      </c>
      <c r="G6" s="1" t="s">
        <v>17</v>
      </c>
      <c r="H6" s="7">
        <f>IF(G6="ក",240000,IF(G6="គ",60000,120000))</f>
        <v>240000</v>
      </c>
      <c r="I6" s="8">
        <f>F6*H6/100</f>
        <v>240000</v>
      </c>
      <c r="J6" s="1"/>
      <c r="K6" s="1"/>
      <c r="L6" s="1"/>
      <c r="M6" s="1"/>
      <c r="N6" s="1"/>
      <c r="O6" s="1"/>
      <c r="P6" s="1"/>
    </row>
    <row r="7" spans="1:16" ht="24.75" customHeight="1">
      <c r="A7" s="11"/>
      <c r="B7" s="12"/>
      <c r="C7" s="5"/>
      <c r="D7" s="6">
        <v>3</v>
      </c>
      <c r="E7" s="6">
        <v>1</v>
      </c>
      <c r="F7" s="6">
        <v>150</v>
      </c>
      <c r="G7" s="1" t="s">
        <v>20</v>
      </c>
      <c r="H7" s="7">
        <f t="shared" ref="H7:H39" si="0">IF(G7="ក",240000,IF(G7="គ",60000,120000))</f>
        <v>60000</v>
      </c>
      <c r="I7" s="8">
        <f t="shared" ref="I7:I39" si="1">F7*H7/100</f>
        <v>90000</v>
      </c>
      <c r="J7" s="1"/>
      <c r="K7" s="1"/>
      <c r="L7" s="1"/>
      <c r="M7" s="1"/>
      <c r="N7" s="1"/>
      <c r="O7" s="1"/>
      <c r="P7" s="1"/>
    </row>
    <row r="8" spans="1:16" ht="24.75" customHeight="1">
      <c r="A8" s="16"/>
      <c r="B8" s="10"/>
      <c r="C8" s="5"/>
      <c r="D8" s="6">
        <v>11</v>
      </c>
      <c r="E8" s="6">
        <v>1</v>
      </c>
      <c r="F8" s="6">
        <v>60</v>
      </c>
      <c r="G8" s="1" t="s">
        <v>17</v>
      </c>
      <c r="H8" s="7">
        <f t="shared" ref="H8" si="2">IF(G8="ក",240000,IF(G8="គ",60000,120000))</f>
        <v>240000</v>
      </c>
      <c r="I8" s="8">
        <f t="shared" ref="I8" si="3">F8*H8/100</f>
        <v>144000</v>
      </c>
      <c r="J8" s="1"/>
      <c r="K8" s="1"/>
      <c r="L8" s="1"/>
      <c r="M8" s="1"/>
      <c r="N8" s="1"/>
      <c r="O8" s="1"/>
      <c r="P8" s="1"/>
    </row>
    <row r="9" spans="1:16" ht="24.75" customHeight="1">
      <c r="A9" s="20" t="s">
        <v>39</v>
      </c>
      <c r="B9" s="21" t="s">
        <v>41</v>
      </c>
      <c r="C9" s="22"/>
      <c r="D9" s="23"/>
      <c r="E9" s="23">
        <f>SUM(E6:E8)</f>
        <v>3</v>
      </c>
      <c r="F9" s="23">
        <f>SUM(F6:F8)</f>
        <v>310</v>
      </c>
      <c r="G9" s="23"/>
      <c r="H9" s="23"/>
      <c r="I9" s="24">
        <f t="shared" ref="I9" si="4">SUM(I6:I8)</f>
        <v>474000</v>
      </c>
      <c r="J9" s="1"/>
      <c r="K9" s="1"/>
      <c r="L9" s="1"/>
      <c r="M9" s="1"/>
      <c r="N9" s="1"/>
      <c r="O9" s="1"/>
      <c r="P9" s="1"/>
    </row>
    <row r="10" spans="1:16" ht="24.75" customHeight="1">
      <c r="A10" s="16">
        <v>2</v>
      </c>
      <c r="B10" s="10" t="s">
        <v>42</v>
      </c>
      <c r="C10" s="1"/>
      <c r="D10" s="6">
        <v>9</v>
      </c>
      <c r="E10" s="6">
        <v>1</v>
      </c>
      <c r="F10" s="6">
        <v>85</v>
      </c>
      <c r="G10" s="1" t="s">
        <v>17</v>
      </c>
      <c r="H10" s="7">
        <f t="shared" si="0"/>
        <v>240000</v>
      </c>
      <c r="I10" s="8">
        <f t="shared" si="1"/>
        <v>204000</v>
      </c>
      <c r="J10" s="1"/>
      <c r="K10" s="1"/>
      <c r="L10" s="1"/>
      <c r="M10" s="1"/>
      <c r="N10" s="1"/>
      <c r="O10" s="1"/>
      <c r="P10" s="1"/>
    </row>
    <row r="11" spans="1:16" ht="24.75" customHeight="1">
      <c r="A11" s="16"/>
      <c r="B11" s="21" t="s">
        <v>42</v>
      </c>
      <c r="C11" s="25"/>
      <c r="D11" s="23"/>
      <c r="E11" s="23">
        <v>1</v>
      </c>
      <c r="F11" s="23">
        <v>85</v>
      </c>
      <c r="G11" s="25"/>
      <c r="H11" s="26"/>
      <c r="I11" s="24">
        <v>204000</v>
      </c>
      <c r="J11" s="1"/>
      <c r="K11" s="1"/>
      <c r="L11" s="1"/>
      <c r="M11" s="1"/>
      <c r="N11" s="1"/>
      <c r="O11" s="1"/>
      <c r="P11" s="1"/>
    </row>
    <row r="12" spans="1:16" ht="24.75" customHeight="1">
      <c r="A12" s="16">
        <v>3</v>
      </c>
      <c r="B12" s="10" t="s">
        <v>43</v>
      </c>
      <c r="C12" s="1"/>
      <c r="D12" s="6">
        <v>1</v>
      </c>
      <c r="E12" s="6">
        <v>1</v>
      </c>
      <c r="F12" s="9">
        <v>100</v>
      </c>
      <c r="G12" s="1" t="s">
        <v>17</v>
      </c>
      <c r="H12" s="7">
        <f t="shared" si="0"/>
        <v>240000</v>
      </c>
      <c r="I12" s="8">
        <f t="shared" si="1"/>
        <v>240000</v>
      </c>
      <c r="J12" s="1"/>
      <c r="K12" s="1"/>
      <c r="L12" s="1"/>
      <c r="M12" s="1"/>
      <c r="N12" s="1"/>
      <c r="O12" s="1"/>
      <c r="P12" s="1"/>
    </row>
    <row r="13" spans="1:16" ht="24.75" customHeight="1">
      <c r="A13" s="16"/>
      <c r="B13" s="10"/>
      <c r="C13" s="1"/>
      <c r="D13" s="6">
        <v>2</v>
      </c>
      <c r="E13" s="6">
        <v>1</v>
      </c>
      <c r="F13" s="6">
        <v>50</v>
      </c>
      <c r="G13" s="1" t="s">
        <v>17</v>
      </c>
      <c r="H13" s="7">
        <f t="shared" si="0"/>
        <v>240000</v>
      </c>
      <c r="I13" s="8">
        <f t="shared" si="1"/>
        <v>120000</v>
      </c>
      <c r="J13" s="1"/>
      <c r="K13" s="1"/>
      <c r="L13" s="1"/>
      <c r="M13" s="1"/>
      <c r="N13" s="1"/>
      <c r="O13" s="1"/>
      <c r="P13" s="1"/>
    </row>
    <row r="14" spans="1:16" ht="24.75" customHeight="1">
      <c r="A14" s="11"/>
      <c r="B14" s="12"/>
      <c r="C14" s="1"/>
      <c r="D14" s="6">
        <v>2</v>
      </c>
      <c r="E14" s="6">
        <v>1</v>
      </c>
      <c r="F14" s="6">
        <v>50</v>
      </c>
      <c r="G14" s="1" t="s">
        <v>17</v>
      </c>
      <c r="H14" s="7">
        <f t="shared" si="0"/>
        <v>240000</v>
      </c>
      <c r="I14" s="8">
        <f t="shared" si="1"/>
        <v>120000</v>
      </c>
      <c r="J14" s="1"/>
      <c r="K14" s="1"/>
      <c r="L14" s="1"/>
      <c r="M14" s="1"/>
      <c r="N14" s="1"/>
      <c r="O14" s="1"/>
      <c r="P14" s="1"/>
    </row>
    <row r="15" spans="1:16" ht="24.75" customHeight="1">
      <c r="A15" s="16"/>
      <c r="B15" s="10"/>
      <c r="C15" s="1"/>
      <c r="D15" s="6">
        <v>1</v>
      </c>
      <c r="E15" s="6">
        <v>1</v>
      </c>
      <c r="F15" s="6">
        <v>50</v>
      </c>
      <c r="G15" s="1" t="s">
        <v>20</v>
      </c>
      <c r="H15" s="7">
        <f t="shared" ref="H15" si="5">IF(G15="ក",240000,IF(G15="គ",60000,120000))</f>
        <v>60000</v>
      </c>
      <c r="I15" s="8">
        <f t="shared" ref="I15" si="6">F15*H15/100</f>
        <v>30000</v>
      </c>
      <c r="J15" s="1"/>
      <c r="K15" s="1"/>
      <c r="L15" s="1"/>
      <c r="M15" s="1"/>
      <c r="N15" s="1"/>
      <c r="O15" s="1"/>
      <c r="P15" s="1"/>
    </row>
    <row r="16" spans="1:16" ht="24.75" customHeight="1">
      <c r="A16" s="16"/>
      <c r="B16" s="21" t="s">
        <v>43</v>
      </c>
      <c r="C16" s="25"/>
      <c r="D16" s="23"/>
      <c r="E16" s="23">
        <f>SUM(E12:E15)</f>
        <v>4</v>
      </c>
      <c r="F16" s="23">
        <f>SUM(F12:F15)</f>
        <v>250</v>
      </c>
      <c r="G16" s="25"/>
      <c r="H16" s="26"/>
      <c r="I16" s="24">
        <f>SUM(I12:I15)</f>
        <v>510000</v>
      </c>
      <c r="J16" s="1"/>
      <c r="K16" s="1"/>
      <c r="L16" s="1"/>
      <c r="M16" s="1"/>
      <c r="N16" s="1"/>
      <c r="O16" s="1"/>
      <c r="P16" s="1"/>
    </row>
    <row r="17" spans="1:16" ht="24.75" customHeight="1">
      <c r="A17" s="16">
        <v>4</v>
      </c>
      <c r="B17" s="10" t="s">
        <v>44</v>
      </c>
      <c r="C17" s="1"/>
      <c r="D17" s="6">
        <v>10</v>
      </c>
      <c r="E17" s="6">
        <v>1</v>
      </c>
      <c r="F17" s="6">
        <v>27</v>
      </c>
      <c r="G17" s="1" t="s">
        <v>17</v>
      </c>
      <c r="H17" s="7">
        <f t="shared" si="0"/>
        <v>240000</v>
      </c>
      <c r="I17" s="8">
        <f t="shared" si="1"/>
        <v>64800</v>
      </c>
      <c r="J17" s="1"/>
      <c r="K17" s="1"/>
      <c r="L17" s="1"/>
      <c r="M17" s="1"/>
      <c r="N17" s="1"/>
      <c r="O17" s="1"/>
      <c r="P17" s="1"/>
    </row>
    <row r="18" spans="1:16" ht="24.75" customHeight="1">
      <c r="A18" s="10"/>
      <c r="B18" s="10"/>
      <c r="C18" s="1"/>
      <c r="D18" s="6">
        <v>2</v>
      </c>
      <c r="E18" s="6">
        <v>1</v>
      </c>
      <c r="F18" s="6">
        <v>44</v>
      </c>
      <c r="G18" s="1" t="s">
        <v>17</v>
      </c>
      <c r="H18" s="7">
        <f t="shared" si="0"/>
        <v>240000</v>
      </c>
      <c r="I18" s="8">
        <f t="shared" si="1"/>
        <v>105600</v>
      </c>
      <c r="J18" s="1"/>
      <c r="K18" s="1"/>
      <c r="L18" s="1"/>
      <c r="M18" s="1"/>
      <c r="N18" s="1"/>
      <c r="O18" s="1"/>
      <c r="P18" s="1"/>
    </row>
    <row r="19" spans="1:16" ht="24.75" customHeight="1">
      <c r="A19" s="16"/>
      <c r="B19" s="10"/>
      <c r="C19" s="1"/>
      <c r="D19" s="6">
        <v>1</v>
      </c>
      <c r="E19" s="6">
        <v>1</v>
      </c>
      <c r="F19" s="6">
        <v>13</v>
      </c>
      <c r="G19" s="1" t="s">
        <v>20</v>
      </c>
      <c r="H19" s="7">
        <f t="shared" si="0"/>
        <v>60000</v>
      </c>
      <c r="I19" s="8">
        <f t="shared" si="1"/>
        <v>7800</v>
      </c>
      <c r="J19" s="1"/>
      <c r="K19" s="1"/>
      <c r="L19" s="1"/>
      <c r="M19" s="1"/>
      <c r="N19" s="1"/>
      <c r="O19" s="1"/>
      <c r="P19" s="1"/>
    </row>
    <row r="20" spans="1:16" ht="24.75" customHeight="1">
      <c r="A20" s="10"/>
      <c r="B20" s="10"/>
      <c r="C20" s="1"/>
      <c r="D20" s="6">
        <v>2</v>
      </c>
      <c r="E20" s="6">
        <v>1</v>
      </c>
      <c r="F20" s="6">
        <v>22</v>
      </c>
      <c r="G20" s="1" t="s">
        <v>20</v>
      </c>
      <c r="H20" s="7">
        <f t="shared" ref="H20" si="7">IF(G20="ក",240000,IF(G20="គ",60000,120000))</f>
        <v>60000</v>
      </c>
      <c r="I20" s="8">
        <f t="shared" ref="I20" si="8">F20*H20/100</f>
        <v>13200</v>
      </c>
      <c r="J20" s="1"/>
      <c r="K20" s="1"/>
      <c r="L20" s="1"/>
      <c r="M20" s="1"/>
      <c r="N20" s="1"/>
      <c r="O20" s="1"/>
      <c r="P20" s="1"/>
    </row>
    <row r="21" spans="1:16" ht="24.75" customHeight="1">
      <c r="A21" s="10"/>
      <c r="B21" s="21" t="s">
        <v>44</v>
      </c>
      <c r="C21" s="25"/>
      <c r="D21" s="23"/>
      <c r="E21" s="23">
        <f>SUM(E17:E20)</f>
        <v>4</v>
      </c>
      <c r="F21" s="23">
        <f>SUM(F17:F20)</f>
        <v>106</v>
      </c>
      <c r="G21" s="23"/>
      <c r="H21" s="23"/>
      <c r="I21" s="26">
        <f t="shared" ref="I21" si="9">SUM(I17:I20)</f>
        <v>191400</v>
      </c>
      <c r="J21" s="1"/>
      <c r="K21" s="1"/>
      <c r="L21" s="1"/>
      <c r="M21" s="1"/>
      <c r="N21" s="1"/>
      <c r="O21" s="1"/>
      <c r="P21" s="1"/>
    </row>
    <row r="22" spans="1:16" ht="24.75" customHeight="1">
      <c r="A22" s="16">
        <v>5</v>
      </c>
      <c r="B22" s="10" t="s">
        <v>45</v>
      </c>
      <c r="C22" s="1"/>
      <c r="D22" s="6">
        <v>9</v>
      </c>
      <c r="E22" s="6">
        <v>1</v>
      </c>
      <c r="F22" s="6">
        <v>90</v>
      </c>
      <c r="G22" s="1" t="s">
        <v>17</v>
      </c>
      <c r="H22" s="7">
        <f t="shared" si="0"/>
        <v>240000</v>
      </c>
      <c r="I22" s="8">
        <f t="shared" si="1"/>
        <v>216000</v>
      </c>
      <c r="J22" s="1"/>
      <c r="K22" s="1"/>
      <c r="L22" s="1"/>
      <c r="M22" s="1"/>
      <c r="N22" s="1"/>
      <c r="O22" s="1"/>
      <c r="P22" s="1"/>
    </row>
    <row r="23" spans="1:16" ht="24.75" customHeight="1">
      <c r="A23" s="11"/>
      <c r="B23" s="12"/>
      <c r="C23" s="1"/>
      <c r="D23" s="6">
        <v>10</v>
      </c>
      <c r="E23" s="6">
        <v>1</v>
      </c>
      <c r="F23" s="6">
        <v>60</v>
      </c>
      <c r="G23" s="1" t="s">
        <v>17</v>
      </c>
      <c r="H23" s="7">
        <f t="shared" si="0"/>
        <v>240000</v>
      </c>
      <c r="I23" s="8">
        <f t="shared" si="1"/>
        <v>144000</v>
      </c>
      <c r="J23" s="1"/>
      <c r="K23" s="1"/>
      <c r="L23" s="1"/>
      <c r="M23" s="1"/>
      <c r="N23" s="1"/>
      <c r="O23" s="1"/>
      <c r="P23" s="1"/>
    </row>
    <row r="24" spans="1:16" ht="24.75" customHeight="1">
      <c r="A24" s="16"/>
      <c r="B24" s="10"/>
      <c r="C24" s="1"/>
      <c r="D24" s="6">
        <v>11</v>
      </c>
      <c r="E24" s="6">
        <v>1</v>
      </c>
      <c r="F24" s="6">
        <v>35</v>
      </c>
      <c r="G24" s="1" t="s">
        <v>17</v>
      </c>
      <c r="H24" s="7">
        <f t="shared" si="0"/>
        <v>240000</v>
      </c>
      <c r="I24" s="8">
        <f t="shared" si="1"/>
        <v>84000</v>
      </c>
      <c r="J24" s="1"/>
      <c r="K24" s="1"/>
      <c r="L24" s="1"/>
      <c r="M24" s="1"/>
      <c r="N24" s="1"/>
      <c r="O24" s="1"/>
      <c r="P24" s="1"/>
    </row>
    <row r="25" spans="1:16" ht="24.75" customHeight="1">
      <c r="A25" s="16"/>
      <c r="B25" s="10"/>
      <c r="C25" s="5"/>
      <c r="D25" s="6">
        <v>3</v>
      </c>
      <c r="E25" s="6">
        <v>1</v>
      </c>
      <c r="F25" s="6">
        <v>40</v>
      </c>
      <c r="G25" s="1" t="s">
        <v>17</v>
      </c>
      <c r="H25" s="7">
        <f t="shared" si="0"/>
        <v>240000</v>
      </c>
      <c r="I25" s="8">
        <f t="shared" si="1"/>
        <v>96000</v>
      </c>
      <c r="J25" s="1"/>
      <c r="K25" s="1"/>
      <c r="L25" s="1"/>
      <c r="M25" s="1"/>
      <c r="N25" s="1"/>
      <c r="O25" s="1"/>
      <c r="P25" s="1"/>
    </row>
    <row r="26" spans="1:16" ht="24.75" customHeight="1">
      <c r="A26" s="11"/>
      <c r="B26" s="12"/>
      <c r="C26" s="5"/>
      <c r="D26" s="6">
        <v>2</v>
      </c>
      <c r="E26" s="6">
        <v>1</v>
      </c>
      <c r="F26" s="6">
        <v>121</v>
      </c>
      <c r="G26" s="1" t="s">
        <v>20</v>
      </c>
      <c r="H26" s="7">
        <f t="shared" si="0"/>
        <v>60000</v>
      </c>
      <c r="I26" s="8">
        <f t="shared" si="1"/>
        <v>72600</v>
      </c>
      <c r="J26" s="1"/>
      <c r="K26" s="1"/>
      <c r="L26" s="1"/>
      <c r="M26" s="1"/>
      <c r="N26" s="1"/>
      <c r="O26" s="1"/>
      <c r="P26" s="1"/>
    </row>
    <row r="27" spans="1:16" ht="24.75" customHeight="1">
      <c r="A27" s="11"/>
      <c r="B27" s="12"/>
      <c r="C27" s="5"/>
      <c r="D27" s="6">
        <v>3</v>
      </c>
      <c r="E27" s="6">
        <v>1</v>
      </c>
      <c r="F27" s="6">
        <v>82</v>
      </c>
      <c r="G27" s="1" t="s">
        <v>20</v>
      </c>
      <c r="H27" s="7">
        <f t="shared" si="0"/>
        <v>60000</v>
      </c>
      <c r="I27" s="8">
        <f t="shared" si="1"/>
        <v>49200</v>
      </c>
      <c r="J27" s="1"/>
      <c r="K27" s="1"/>
      <c r="L27" s="1"/>
      <c r="M27" s="1"/>
      <c r="N27" s="1"/>
      <c r="O27" s="1"/>
      <c r="P27" s="1"/>
    </row>
    <row r="28" spans="1:16" ht="24.75" customHeight="1">
      <c r="A28" s="11"/>
      <c r="B28" s="12"/>
      <c r="C28" s="1"/>
      <c r="D28" s="6">
        <v>11</v>
      </c>
      <c r="E28" s="6">
        <v>1</v>
      </c>
      <c r="F28" s="6">
        <v>50</v>
      </c>
      <c r="G28" s="1" t="s">
        <v>23</v>
      </c>
      <c r="H28" s="7">
        <f t="shared" ref="H28" si="10">IF(G28="ក",240000,IF(G28="គ",60000,120000))</f>
        <v>120000</v>
      </c>
      <c r="I28" s="8">
        <f t="shared" ref="I28" si="11">F28*H28/100</f>
        <v>60000</v>
      </c>
      <c r="J28" s="1"/>
      <c r="K28" s="1"/>
      <c r="L28" s="1"/>
      <c r="M28" s="1"/>
      <c r="N28" s="1"/>
      <c r="O28" s="1"/>
      <c r="P28" s="1"/>
    </row>
    <row r="29" spans="1:16" ht="24.75" customHeight="1">
      <c r="A29" s="11"/>
      <c r="B29" s="29" t="s">
        <v>45</v>
      </c>
      <c r="C29" s="25"/>
      <c r="D29" s="23"/>
      <c r="E29" s="23">
        <f>SUM(E22:E28)</f>
        <v>7</v>
      </c>
      <c r="F29" s="23">
        <f t="shared" ref="F29:I29" si="12">SUM(F22:F28)</f>
        <v>478</v>
      </c>
      <c r="G29" s="23"/>
      <c r="H29" s="23"/>
      <c r="I29" s="26">
        <f t="shared" si="12"/>
        <v>721800</v>
      </c>
      <c r="J29" s="1"/>
      <c r="K29" s="1"/>
      <c r="L29" s="1"/>
      <c r="M29" s="1"/>
      <c r="N29" s="1"/>
      <c r="O29" s="1"/>
      <c r="P29" s="1"/>
    </row>
    <row r="30" spans="1:16" ht="24.75" customHeight="1">
      <c r="A30" s="11">
        <v>6</v>
      </c>
      <c r="B30" s="12" t="s">
        <v>46</v>
      </c>
      <c r="C30" s="1"/>
      <c r="D30" s="6">
        <v>2</v>
      </c>
      <c r="E30" s="6">
        <v>1</v>
      </c>
      <c r="F30" s="9">
        <v>135</v>
      </c>
      <c r="G30" s="1" t="s">
        <v>23</v>
      </c>
      <c r="H30" s="7">
        <f t="shared" ref="H30" si="13">IF(G30="ក",240000,IF(G30="គ",60000,120000))</f>
        <v>120000</v>
      </c>
      <c r="I30" s="8">
        <f t="shared" ref="I30" si="14">F30*H30/100</f>
        <v>162000</v>
      </c>
      <c r="J30" s="1"/>
      <c r="K30" s="1"/>
      <c r="L30" s="1"/>
      <c r="M30" s="1"/>
      <c r="N30" s="1"/>
      <c r="O30" s="1"/>
      <c r="P30" s="1"/>
    </row>
    <row r="31" spans="1:16" ht="24.75" customHeight="1">
      <c r="A31" s="11"/>
      <c r="B31" s="29" t="s">
        <v>46</v>
      </c>
      <c r="C31" s="25"/>
      <c r="D31" s="23"/>
      <c r="E31" s="23">
        <v>1</v>
      </c>
      <c r="F31" s="30">
        <v>135</v>
      </c>
      <c r="G31" s="25"/>
      <c r="H31" s="26"/>
      <c r="I31" s="24">
        <f>I30</f>
        <v>162000</v>
      </c>
      <c r="J31" s="1"/>
      <c r="K31" s="1"/>
      <c r="L31" s="1"/>
      <c r="M31" s="1"/>
      <c r="N31" s="1"/>
      <c r="O31" s="1"/>
      <c r="P31" s="1"/>
    </row>
    <row r="32" spans="1:16" ht="24.75" customHeight="1">
      <c r="A32" s="11">
        <v>7</v>
      </c>
      <c r="B32" s="12" t="s">
        <v>47</v>
      </c>
      <c r="C32" s="1"/>
      <c r="D32" s="6">
        <v>1</v>
      </c>
      <c r="E32" s="6">
        <v>1</v>
      </c>
      <c r="F32" s="6">
        <v>54</v>
      </c>
      <c r="G32" s="1" t="s">
        <v>17</v>
      </c>
      <c r="H32" s="7">
        <f t="shared" ref="H32" si="15">IF(G32="ក",240000,IF(G32="គ",60000,120000))</f>
        <v>240000</v>
      </c>
      <c r="I32" s="8">
        <f t="shared" ref="I32" si="16">F32*H32/100</f>
        <v>129600</v>
      </c>
      <c r="J32" s="1"/>
      <c r="K32" s="1"/>
      <c r="L32" s="1"/>
      <c r="M32" s="1"/>
      <c r="N32" s="1"/>
      <c r="O32" s="1"/>
      <c r="P32" s="1"/>
    </row>
    <row r="33" spans="1:16" ht="24.75" customHeight="1">
      <c r="A33" s="16"/>
      <c r="B33" s="10"/>
      <c r="C33" s="1"/>
      <c r="D33" s="6">
        <v>11</v>
      </c>
      <c r="E33" s="6">
        <v>1</v>
      </c>
      <c r="F33" s="6">
        <v>60</v>
      </c>
      <c r="G33" s="1" t="s">
        <v>17</v>
      </c>
      <c r="H33" s="7">
        <f t="shared" si="0"/>
        <v>240000</v>
      </c>
      <c r="I33" s="8">
        <f t="shared" si="1"/>
        <v>144000</v>
      </c>
      <c r="J33" s="1"/>
      <c r="K33" s="1"/>
      <c r="L33" s="1"/>
      <c r="M33" s="1"/>
      <c r="N33" s="1"/>
      <c r="O33" s="1"/>
      <c r="P33" s="1"/>
    </row>
    <row r="34" spans="1:16" ht="24.75" customHeight="1">
      <c r="A34" s="10"/>
      <c r="B34" s="10"/>
      <c r="C34" s="1"/>
      <c r="D34" s="6">
        <v>10</v>
      </c>
      <c r="E34" s="6">
        <v>1</v>
      </c>
      <c r="F34" s="6">
        <v>57</v>
      </c>
      <c r="G34" s="1" t="s">
        <v>23</v>
      </c>
      <c r="H34" s="7">
        <f t="shared" si="0"/>
        <v>120000</v>
      </c>
      <c r="I34" s="8">
        <f t="shared" si="1"/>
        <v>68400</v>
      </c>
      <c r="J34" s="1"/>
      <c r="K34" s="1"/>
      <c r="L34" s="1"/>
      <c r="M34" s="1"/>
      <c r="N34" s="1"/>
      <c r="O34" s="1"/>
      <c r="P34" s="1"/>
    </row>
    <row r="35" spans="1:16" ht="24.75" customHeight="1">
      <c r="A35" s="11"/>
      <c r="B35" s="13"/>
      <c r="C35" s="1"/>
      <c r="D35" s="6">
        <v>2</v>
      </c>
      <c r="E35" s="6">
        <v>1</v>
      </c>
      <c r="F35" s="6">
        <v>45</v>
      </c>
      <c r="G35" s="1" t="s">
        <v>20</v>
      </c>
      <c r="H35" s="7">
        <f t="shared" si="0"/>
        <v>60000</v>
      </c>
      <c r="I35" s="8">
        <f t="shared" si="1"/>
        <v>27000</v>
      </c>
      <c r="J35" s="1"/>
      <c r="K35" s="1"/>
      <c r="L35" s="1"/>
      <c r="M35" s="1"/>
      <c r="N35" s="1"/>
      <c r="O35" s="1"/>
      <c r="P35" s="1"/>
    </row>
    <row r="36" spans="1:16" ht="24.75" customHeight="1">
      <c r="A36" s="16"/>
      <c r="B36" s="10"/>
      <c r="C36" s="1"/>
      <c r="D36" s="6">
        <v>1</v>
      </c>
      <c r="E36" s="6">
        <v>1</v>
      </c>
      <c r="F36" s="6">
        <v>40</v>
      </c>
      <c r="G36" s="1" t="s">
        <v>20</v>
      </c>
      <c r="H36" s="7">
        <f t="shared" ref="H36" si="17">IF(G36="ក",240000,IF(G36="គ",60000,120000))</f>
        <v>60000</v>
      </c>
      <c r="I36" s="8">
        <f t="shared" ref="I36" si="18">F36*H36/100</f>
        <v>24000</v>
      </c>
      <c r="J36" s="1"/>
      <c r="K36" s="1"/>
      <c r="L36" s="1"/>
      <c r="M36" s="1"/>
      <c r="N36" s="1"/>
      <c r="O36" s="1"/>
      <c r="P36" s="1"/>
    </row>
    <row r="37" spans="1:16" ht="24.75" customHeight="1">
      <c r="A37" s="16"/>
      <c r="B37" s="29" t="s">
        <v>47</v>
      </c>
      <c r="C37" s="25"/>
      <c r="D37" s="23"/>
      <c r="E37" s="23">
        <f>SUM(E32:E36)</f>
        <v>5</v>
      </c>
      <c r="F37" s="23">
        <f>SUM(F32:F36)</f>
        <v>256</v>
      </c>
      <c r="G37" s="23"/>
      <c r="H37" s="23"/>
      <c r="I37" s="26">
        <f t="shared" ref="I37" si="19">SUM(I32:I36)</f>
        <v>393000</v>
      </c>
      <c r="J37" s="1"/>
      <c r="K37" s="1"/>
      <c r="L37" s="1"/>
      <c r="M37" s="1"/>
      <c r="N37" s="1"/>
      <c r="O37" s="1"/>
      <c r="P37" s="1"/>
    </row>
    <row r="38" spans="1:16" ht="24.75" customHeight="1">
      <c r="A38" s="11">
        <v>8</v>
      </c>
      <c r="B38" s="10" t="s">
        <v>48</v>
      </c>
      <c r="C38" s="1"/>
      <c r="D38" s="6">
        <v>10</v>
      </c>
      <c r="E38" s="6">
        <v>1</v>
      </c>
      <c r="F38" s="6">
        <v>29</v>
      </c>
      <c r="G38" s="1" t="s">
        <v>17</v>
      </c>
      <c r="H38" s="7">
        <f t="shared" si="0"/>
        <v>240000</v>
      </c>
      <c r="I38" s="8">
        <f t="shared" si="1"/>
        <v>69600</v>
      </c>
      <c r="J38" s="1"/>
      <c r="K38" s="1"/>
      <c r="L38" s="1"/>
      <c r="M38" s="1"/>
      <c r="N38" s="1"/>
      <c r="O38" s="1"/>
      <c r="P38" s="1"/>
    </row>
    <row r="39" spans="1:16" ht="24.75" customHeight="1">
      <c r="A39" s="16"/>
      <c r="B39" s="10"/>
      <c r="C39" s="1"/>
      <c r="D39" s="6">
        <v>10</v>
      </c>
      <c r="E39" s="6">
        <v>1</v>
      </c>
      <c r="F39" s="6">
        <v>50</v>
      </c>
      <c r="G39" s="1" t="s">
        <v>17</v>
      </c>
      <c r="H39" s="7">
        <f t="shared" si="0"/>
        <v>240000</v>
      </c>
      <c r="I39" s="8">
        <f t="shared" si="1"/>
        <v>120000</v>
      </c>
      <c r="J39" s="1"/>
      <c r="K39" s="1"/>
      <c r="L39" s="1"/>
      <c r="M39" s="1"/>
      <c r="N39" s="1"/>
      <c r="O39" s="1"/>
      <c r="P39" s="1"/>
    </row>
    <row r="40" spans="1:16" ht="24.75" customHeight="1">
      <c r="A40" s="10"/>
      <c r="B40" s="10"/>
      <c r="C40" s="1"/>
      <c r="D40" s="6">
        <v>9</v>
      </c>
      <c r="E40" s="6">
        <v>1</v>
      </c>
      <c r="F40" s="6">
        <v>100</v>
      </c>
      <c r="G40" s="1" t="s">
        <v>17</v>
      </c>
      <c r="H40" s="7">
        <f t="shared" ref="H40" si="20">IF(G40="ក",240000,IF(G40="គ",60000,120000))</f>
        <v>240000</v>
      </c>
      <c r="I40" s="8">
        <f t="shared" ref="I40" si="21">F40*H40/100</f>
        <v>240000</v>
      </c>
      <c r="J40" s="1"/>
      <c r="K40" s="1"/>
      <c r="L40" s="1"/>
      <c r="M40" s="1"/>
      <c r="N40" s="1"/>
      <c r="O40" s="1"/>
      <c r="P40" s="1"/>
    </row>
    <row r="41" spans="1:16" ht="24.75" customHeight="1">
      <c r="A41" s="10"/>
      <c r="B41" s="21" t="s">
        <v>48</v>
      </c>
      <c r="C41" s="25"/>
      <c r="D41" s="23"/>
      <c r="E41" s="23">
        <f>SUM(E38:E40)</f>
        <v>3</v>
      </c>
      <c r="F41" s="23">
        <f t="shared" ref="F41:I41" si="22">SUM(F38:F40)</f>
        <v>179</v>
      </c>
      <c r="G41" s="23"/>
      <c r="H41" s="23"/>
      <c r="I41" s="26">
        <f t="shared" si="22"/>
        <v>429600</v>
      </c>
      <c r="J41" s="1"/>
      <c r="K41" s="1"/>
      <c r="L41" s="1"/>
      <c r="M41" s="1"/>
      <c r="N41" s="1"/>
      <c r="O41" s="1"/>
      <c r="P41" s="1"/>
    </row>
    <row r="42" spans="1:16" ht="24.75" customHeight="1">
      <c r="A42" s="11">
        <v>9</v>
      </c>
      <c r="B42" s="12" t="s">
        <v>49</v>
      </c>
      <c r="C42" s="5"/>
      <c r="D42" s="6">
        <v>2</v>
      </c>
      <c r="E42" s="6">
        <v>1</v>
      </c>
      <c r="F42" s="6">
        <v>55</v>
      </c>
      <c r="G42" s="1" t="s">
        <v>20</v>
      </c>
      <c r="H42" s="7">
        <f>IF(G42="ក",240000,IF(G42="គ",60000,120000))</f>
        <v>60000</v>
      </c>
      <c r="I42" s="8">
        <f>F42*H42/100</f>
        <v>33000</v>
      </c>
      <c r="J42" s="1"/>
      <c r="K42" s="1"/>
      <c r="L42" s="1"/>
      <c r="M42" s="1"/>
      <c r="N42" s="1"/>
      <c r="O42" s="1"/>
      <c r="P42" s="1"/>
    </row>
    <row r="43" spans="1:16" ht="24.75" customHeight="1">
      <c r="A43" s="11"/>
      <c r="B43" s="12"/>
      <c r="C43" s="5"/>
      <c r="D43" s="6">
        <v>10</v>
      </c>
      <c r="E43" s="6">
        <v>1</v>
      </c>
      <c r="F43" s="6">
        <v>60</v>
      </c>
      <c r="G43" s="1" t="s">
        <v>17</v>
      </c>
      <c r="H43" s="7">
        <f t="shared" ref="H43:H117" si="23">IF(G43="ក",240000,IF(G43="គ",60000,120000))</f>
        <v>240000</v>
      </c>
      <c r="I43" s="8">
        <f t="shared" ref="I43:I117" si="24">F43*H43/100</f>
        <v>144000</v>
      </c>
      <c r="J43" s="1"/>
      <c r="K43" s="1"/>
      <c r="L43" s="1"/>
      <c r="M43" s="1"/>
      <c r="N43" s="1"/>
      <c r="O43" s="1"/>
      <c r="P43" s="1"/>
    </row>
    <row r="44" spans="1:16" ht="24.75" customHeight="1">
      <c r="A44" s="16"/>
      <c r="B44" s="10"/>
      <c r="C44" s="5"/>
      <c r="D44" s="6">
        <v>1</v>
      </c>
      <c r="E44" s="6">
        <v>1</v>
      </c>
      <c r="F44" s="6">
        <v>25</v>
      </c>
      <c r="G44" s="1" t="s">
        <v>20</v>
      </c>
      <c r="H44" s="7">
        <f t="shared" si="23"/>
        <v>60000</v>
      </c>
      <c r="I44" s="8">
        <f t="shared" si="24"/>
        <v>15000</v>
      </c>
      <c r="J44" s="1"/>
      <c r="K44" s="1"/>
      <c r="L44" s="1"/>
      <c r="M44" s="1"/>
      <c r="N44" s="1"/>
      <c r="O44" s="1"/>
      <c r="P44" s="1"/>
    </row>
    <row r="45" spans="1:16" ht="24.75" customHeight="1">
      <c r="A45" s="16"/>
      <c r="B45" s="10"/>
      <c r="C45" s="1"/>
      <c r="D45" s="6">
        <v>2</v>
      </c>
      <c r="E45" s="6">
        <v>1</v>
      </c>
      <c r="F45" s="6">
        <v>50</v>
      </c>
      <c r="G45" s="1" t="s">
        <v>20</v>
      </c>
      <c r="H45" s="7">
        <f t="shared" ref="H45" si="25">IF(G45="ក",240000,IF(G45="គ",60000,120000))</f>
        <v>60000</v>
      </c>
      <c r="I45" s="8">
        <f t="shared" ref="I45" si="26">F45*H45/100</f>
        <v>30000</v>
      </c>
      <c r="J45" s="1"/>
      <c r="K45" s="1"/>
      <c r="L45" s="1"/>
      <c r="M45" s="1"/>
      <c r="N45" s="1"/>
      <c r="O45" s="1"/>
      <c r="P45" s="1"/>
    </row>
    <row r="46" spans="1:16" ht="24.75" customHeight="1">
      <c r="A46" s="16"/>
      <c r="B46" s="29" t="s">
        <v>49</v>
      </c>
      <c r="C46" s="25"/>
      <c r="D46" s="23"/>
      <c r="E46" s="23">
        <f>SUM(E42:E45)</f>
        <v>4</v>
      </c>
      <c r="F46" s="23">
        <f t="shared" ref="F46:I46" si="27">SUM(F42:F45)</f>
        <v>190</v>
      </c>
      <c r="G46" s="23"/>
      <c r="H46" s="23"/>
      <c r="I46" s="26">
        <f t="shared" si="27"/>
        <v>222000</v>
      </c>
      <c r="J46" s="1"/>
      <c r="K46" s="1"/>
      <c r="L46" s="1"/>
      <c r="M46" s="1"/>
      <c r="N46" s="1"/>
      <c r="O46" s="1"/>
      <c r="P46" s="1"/>
    </row>
    <row r="47" spans="1:16" ht="24.75" customHeight="1">
      <c r="A47" s="16"/>
      <c r="B47" s="10" t="s">
        <v>50</v>
      </c>
      <c r="C47" s="1"/>
      <c r="D47" s="6">
        <v>9</v>
      </c>
      <c r="E47" s="6">
        <v>1</v>
      </c>
      <c r="F47" s="9">
        <v>120</v>
      </c>
      <c r="G47" s="1" t="s">
        <v>23</v>
      </c>
      <c r="H47" s="7">
        <f t="shared" si="23"/>
        <v>120000</v>
      </c>
      <c r="I47" s="8">
        <f t="shared" si="24"/>
        <v>144000</v>
      </c>
      <c r="J47" s="1"/>
      <c r="K47" s="1"/>
      <c r="L47" s="1"/>
      <c r="M47" s="1"/>
      <c r="N47" s="1"/>
      <c r="O47" s="1"/>
      <c r="P47" s="1"/>
    </row>
    <row r="48" spans="1:16" ht="24.75" customHeight="1">
      <c r="A48" s="16"/>
      <c r="B48" s="10"/>
      <c r="C48" s="1"/>
      <c r="D48" s="6">
        <v>10</v>
      </c>
      <c r="E48" s="6">
        <v>1</v>
      </c>
      <c r="F48" s="6">
        <v>112</v>
      </c>
      <c r="G48" s="1" t="s">
        <v>20</v>
      </c>
      <c r="H48" s="7">
        <f t="shared" si="23"/>
        <v>60000</v>
      </c>
      <c r="I48" s="8">
        <f t="shared" si="24"/>
        <v>67200</v>
      </c>
      <c r="J48" s="1"/>
      <c r="K48" s="1"/>
      <c r="L48" s="1"/>
      <c r="M48" s="1"/>
      <c r="N48" s="1"/>
      <c r="O48" s="1"/>
      <c r="P48" s="1"/>
    </row>
    <row r="49" spans="1:16" ht="24.75" customHeight="1">
      <c r="A49" s="11"/>
      <c r="B49" s="12"/>
      <c r="C49" s="1"/>
      <c r="D49" s="6">
        <v>9</v>
      </c>
      <c r="E49" s="6">
        <v>1</v>
      </c>
      <c r="F49" s="6">
        <v>195</v>
      </c>
      <c r="G49" s="1" t="s">
        <v>23</v>
      </c>
      <c r="H49" s="7">
        <f t="shared" si="23"/>
        <v>120000</v>
      </c>
      <c r="I49" s="8">
        <f t="shared" si="24"/>
        <v>234000</v>
      </c>
      <c r="J49" s="1"/>
      <c r="K49" s="1"/>
      <c r="L49" s="1"/>
      <c r="M49" s="1"/>
      <c r="N49" s="1"/>
      <c r="O49" s="1"/>
      <c r="P49" s="1"/>
    </row>
    <row r="50" spans="1:16" ht="24.75" customHeight="1">
      <c r="A50" s="16"/>
      <c r="B50" s="10"/>
      <c r="C50" s="1"/>
      <c r="D50" s="6">
        <v>10</v>
      </c>
      <c r="E50" s="6">
        <v>1</v>
      </c>
      <c r="F50" s="6">
        <v>30</v>
      </c>
      <c r="G50" s="1" t="s">
        <v>17</v>
      </c>
      <c r="H50" s="7">
        <f t="shared" si="23"/>
        <v>240000</v>
      </c>
      <c r="I50" s="8">
        <f t="shared" si="24"/>
        <v>72000</v>
      </c>
      <c r="J50" s="1"/>
      <c r="K50" s="1"/>
      <c r="L50" s="1"/>
      <c r="M50" s="1"/>
      <c r="N50" s="1"/>
      <c r="O50" s="1"/>
      <c r="P50" s="1"/>
    </row>
    <row r="51" spans="1:16" ht="24.75" customHeight="1">
      <c r="A51" s="10"/>
      <c r="B51" s="10" t="s">
        <v>51</v>
      </c>
      <c r="C51" s="1"/>
      <c r="D51" s="6">
        <v>3</v>
      </c>
      <c r="E51" s="6">
        <v>1</v>
      </c>
      <c r="F51" s="6">
        <v>50</v>
      </c>
      <c r="G51" s="1" t="s">
        <v>23</v>
      </c>
      <c r="H51" s="7">
        <f t="shared" si="23"/>
        <v>120000</v>
      </c>
      <c r="I51" s="8">
        <f t="shared" si="24"/>
        <v>60000</v>
      </c>
      <c r="J51" s="1"/>
      <c r="K51" s="1"/>
      <c r="L51" s="1"/>
      <c r="M51" s="1"/>
      <c r="N51" s="1"/>
      <c r="O51" s="1"/>
      <c r="P51" s="1"/>
    </row>
    <row r="52" spans="1:16" ht="24.75" customHeight="1">
      <c r="A52" s="10"/>
      <c r="B52" s="10"/>
      <c r="C52" s="1"/>
      <c r="D52" s="6">
        <v>3</v>
      </c>
      <c r="E52" s="6">
        <v>1</v>
      </c>
      <c r="F52" s="6">
        <v>40</v>
      </c>
      <c r="G52" s="1" t="s">
        <v>17</v>
      </c>
      <c r="H52" s="7">
        <f t="shared" si="23"/>
        <v>240000</v>
      </c>
      <c r="I52" s="8">
        <f t="shared" si="24"/>
        <v>96000</v>
      </c>
      <c r="J52" s="1"/>
      <c r="K52" s="1"/>
      <c r="L52" s="1"/>
      <c r="M52" s="1"/>
      <c r="N52" s="1"/>
      <c r="O52" s="1"/>
      <c r="P52" s="1"/>
    </row>
    <row r="53" spans="1:16" ht="24.75" customHeight="1">
      <c r="A53" s="16"/>
      <c r="B53" s="10"/>
      <c r="C53" s="1"/>
      <c r="D53" s="6">
        <v>11</v>
      </c>
      <c r="E53" s="6">
        <v>1</v>
      </c>
      <c r="F53" s="6">
        <v>41</v>
      </c>
      <c r="G53" s="1" t="s">
        <v>17</v>
      </c>
      <c r="H53" s="7">
        <f t="shared" si="23"/>
        <v>240000</v>
      </c>
      <c r="I53" s="8">
        <f t="shared" si="24"/>
        <v>98400</v>
      </c>
      <c r="J53" s="1"/>
      <c r="K53" s="1"/>
      <c r="L53" s="1"/>
      <c r="M53" s="1"/>
      <c r="N53" s="1"/>
      <c r="O53" s="1"/>
      <c r="P53" s="1"/>
    </row>
    <row r="54" spans="1:16" ht="24.75" customHeight="1">
      <c r="A54" s="10"/>
      <c r="B54" s="10"/>
      <c r="C54" s="1"/>
      <c r="D54" s="6">
        <v>9</v>
      </c>
      <c r="E54" s="6">
        <v>1</v>
      </c>
      <c r="F54" s="6">
        <v>80</v>
      </c>
      <c r="G54" s="1" t="s">
        <v>17</v>
      </c>
      <c r="H54" s="7">
        <f t="shared" si="23"/>
        <v>240000</v>
      </c>
      <c r="I54" s="8">
        <f t="shared" si="24"/>
        <v>192000</v>
      </c>
      <c r="J54" s="1"/>
      <c r="K54" s="1"/>
      <c r="L54" s="1"/>
      <c r="M54" s="1"/>
      <c r="N54" s="1"/>
      <c r="O54" s="1"/>
      <c r="P54" s="1"/>
    </row>
    <row r="55" spans="1:16" ht="24.75" customHeight="1">
      <c r="A55" s="10"/>
      <c r="B55" s="10"/>
      <c r="C55" s="1"/>
      <c r="D55" s="6">
        <v>11</v>
      </c>
      <c r="E55" s="6">
        <v>1</v>
      </c>
      <c r="F55" s="6">
        <v>60</v>
      </c>
      <c r="G55" s="1" t="s">
        <v>17</v>
      </c>
      <c r="H55" s="7">
        <f t="shared" si="23"/>
        <v>240000</v>
      </c>
      <c r="I55" s="8">
        <f t="shared" si="24"/>
        <v>144000</v>
      </c>
      <c r="J55" s="1"/>
      <c r="K55" s="1"/>
      <c r="L55" s="1"/>
      <c r="M55" s="1"/>
      <c r="N55" s="1"/>
      <c r="O55" s="1"/>
      <c r="P55" s="1"/>
    </row>
    <row r="56" spans="1:16" ht="24.75" customHeight="1">
      <c r="A56" s="11"/>
      <c r="B56" s="12"/>
      <c r="C56" s="1"/>
      <c r="D56" s="6">
        <v>11</v>
      </c>
      <c r="E56" s="6">
        <v>1</v>
      </c>
      <c r="F56" s="6">
        <v>110</v>
      </c>
      <c r="G56" s="1" t="s">
        <v>17</v>
      </c>
      <c r="H56" s="7">
        <f t="shared" si="23"/>
        <v>240000</v>
      </c>
      <c r="I56" s="8">
        <f t="shared" si="24"/>
        <v>264000</v>
      </c>
      <c r="J56" s="1"/>
      <c r="K56" s="1"/>
      <c r="L56" s="1"/>
      <c r="M56" s="1"/>
      <c r="N56" s="1"/>
      <c r="O56" s="1"/>
      <c r="P56" s="1"/>
    </row>
    <row r="57" spans="1:16" ht="24.75" customHeight="1">
      <c r="A57" s="16"/>
      <c r="B57" s="10"/>
      <c r="C57" s="1"/>
      <c r="D57" s="6">
        <v>2</v>
      </c>
      <c r="E57" s="6">
        <v>1</v>
      </c>
      <c r="F57" s="6">
        <v>193</v>
      </c>
      <c r="G57" s="1" t="s">
        <v>20</v>
      </c>
      <c r="H57" s="7">
        <f t="shared" si="23"/>
        <v>60000</v>
      </c>
      <c r="I57" s="8">
        <f t="shared" si="24"/>
        <v>115800</v>
      </c>
      <c r="J57" s="1"/>
      <c r="K57" s="1"/>
      <c r="L57" s="1"/>
      <c r="M57" s="1"/>
      <c r="N57" s="1"/>
      <c r="O57" s="1"/>
      <c r="P57" s="1"/>
    </row>
    <row r="58" spans="1:16" ht="24.75" customHeight="1">
      <c r="A58" s="16"/>
      <c r="B58" s="10"/>
      <c r="C58" s="5"/>
      <c r="D58" s="6">
        <v>10</v>
      </c>
      <c r="E58" s="6">
        <v>1</v>
      </c>
      <c r="F58" s="6">
        <v>118</v>
      </c>
      <c r="G58" s="1" t="s">
        <v>23</v>
      </c>
      <c r="H58" s="7">
        <f t="shared" si="23"/>
        <v>120000</v>
      </c>
      <c r="I58" s="8">
        <f t="shared" si="24"/>
        <v>141600</v>
      </c>
      <c r="J58" s="1"/>
      <c r="K58" s="1"/>
      <c r="L58" s="1"/>
      <c r="M58" s="1"/>
      <c r="N58" s="1"/>
      <c r="O58" s="1"/>
      <c r="P58" s="1"/>
    </row>
    <row r="59" spans="1:16" ht="24.75" customHeight="1">
      <c r="A59" s="11"/>
      <c r="B59" s="12"/>
      <c r="C59" s="5"/>
      <c r="D59" s="6">
        <v>11</v>
      </c>
      <c r="E59" s="6">
        <v>1</v>
      </c>
      <c r="F59" s="6">
        <v>128</v>
      </c>
      <c r="G59" s="1"/>
      <c r="H59" s="7"/>
      <c r="I59" s="8">
        <f t="shared" si="24"/>
        <v>0</v>
      </c>
      <c r="J59" s="1"/>
      <c r="K59" s="1"/>
      <c r="L59" s="1"/>
      <c r="M59" s="1"/>
      <c r="N59" s="1"/>
      <c r="O59" s="1"/>
      <c r="P59" s="1"/>
    </row>
    <row r="60" spans="1:16" ht="24.75" customHeight="1">
      <c r="A60" s="11"/>
      <c r="B60" s="12"/>
      <c r="C60" s="5"/>
      <c r="D60" s="6">
        <v>11</v>
      </c>
      <c r="E60" s="6">
        <v>1</v>
      </c>
      <c r="F60" s="6">
        <v>50</v>
      </c>
      <c r="G60" s="1"/>
      <c r="H60" s="7"/>
      <c r="I60" s="8">
        <f t="shared" si="24"/>
        <v>0</v>
      </c>
      <c r="J60" s="1"/>
      <c r="K60" s="1"/>
      <c r="L60" s="1"/>
      <c r="M60" s="1"/>
      <c r="N60" s="1"/>
      <c r="O60" s="1"/>
      <c r="P60" s="1"/>
    </row>
    <row r="61" spans="1:16" ht="24.75" customHeight="1">
      <c r="A61" s="11"/>
      <c r="B61" s="12" t="s">
        <v>52</v>
      </c>
      <c r="C61" s="1"/>
      <c r="D61" s="6">
        <v>11</v>
      </c>
      <c r="E61" s="6">
        <v>1</v>
      </c>
      <c r="F61" s="6">
        <v>112</v>
      </c>
      <c r="G61" s="1" t="s">
        <v>17</v>
      </c>
      <c r="H61" s="7">
        <f t="shared" si="23"/>
        <v>240000</v>
      </c>
      <c r="I61" s="8">
        <f t="shared" si="24"/>
        <v>268800</v>
      </c>
      <c r="J61" s="1"/>
      <c r="K61" s="1"/>
      <c r="L61" s="1"/>
      <c r="M61" s="1"/>
      <c r="N61" s="1"/>
      <c r="O61" s="1"/>
      <c r="P61" s="1"/>
    </row>
    <row r="62" spans="1:16" ht="24.75" customHeight="1">
      <c r="A62" s="11"/>
      <c r="B62" s="12"/>
      <c r="C62" s="1"/>
      <c r="D62" s="6">
        <v>9</v>
      </c>
      <c r="E62" s="6">
        <v>1</v>
      </c>
      <c r="F62" s="9">
        <v>29</v>
      </c>
      <c r="G62" s="1" t="s">
        <v>17</v>
      </c>
      <c r="H62" s="7">
        <f t="shared" si="23"/>
        <v>240000</v>
      </c>
      <c r="I62" s="8">
        <f t="shared" si="24"/>
        <v>69600</v>
      </c>
      <c r="J62" s="1"/>
      <c r="K62" s="1"/>
      <c r="L62" s="1"/>
      <c r="M62" s="1"/>
      <c r="N62" s="1"/>
      <c r="O62" s="1"/>
      <c r="P62" s="1"/>
    </row>
    <row r="63" spans="1:16" ht="24.75" customHeight="1">
      <c r="A63" s="11"/>
      <c r="B63" s="12"/>
      <c r="C63" s="1"/>
      <c r="D63" s="6">
        <v>11</v>
      </c>
      <c r="E63" s="6">
        <v>1</v>
      </c>
      <c r="F63" s="6">
        <v>94</v>
      </c>
      <c r="G63" s="1" t="s">
        <v>17</v>
      </c>
      <c r="H63" s="7">
        <f t="shared" si="23"/>
        <v>240000</v>
      </c>
      <c r="I63" s="8">
        <f t="shared" si="24"/>
        <v>225600</v>
      </c>
      <c r="J63" s="1"/>
      <c r="K63" s="1"/>
      <c r="L63" s="1"/>
      <c r="M63" s="1"/>
      <c r="N63" s="1"/>
      <c r="O63" s="1"/>
      <c r="P63" s="1"/>
    </row>
    <row r="64" spans="1:16" ht="24.75" customHeight="1">
      <c r="A64" s="16"/>
      <c r="B64" s="10"/>
      <c r="C64" s="1"/>
      <c r="D64" s="6">
        <v>3</v>
      </c>
      <c r="E64" s="6">
        <v>1</v>
      </c>
      <c r="F64" s="6">
        <v>60</v>
      </c>
      <c r="G64" s="1" t="s">
        <v>23</v>
      </c>
      <c r="H64" s="7">
        <f t="shared" si="23"/>
        <v>120000</v>
      </c>
      <c r="I64" s="8">
        <f t="shared" si="24"/>
        <v>72000</v>
      </c>
      <c r="J64" s="1"/>
      <c r="K64" s="1"/>
      <c r="L64" s="1"/>
      <c r="M64" s="1"/>
      <c r="N64" s="1"/>
      <c r="O64" s="1"/>
      <c r="P64" s="1"/>
    </row>
    <row r="65" spans="1:16" ht="24.75" customHeight="1">
      <c r="A65" s="10"/>
      <c r="B65" s="10"/>
      <c r="C65" s="1"/>
      <c r="D65" s="6">
        <v>1</v>
      </c>
      <c r="E65" s="6">
        <v>1</v>
      </c>
      <c r="F65" s="6">
        <v>5</v>
      </c>
      <c r="G65" s="1" t="s">
        <v>20</v>
      </c>
      <c r="H65" s="7">
        <f t="shared" si="23"/>
        <v>60000</v>
      </c>
      <c r="I65" s="8">
        <f t="shared" si="24"/>
        <v>3000</v>
      </c>
      <c r="J65" s="1"/>
      <c r="K65" s="1"/>
      <c r="L65" s="1"/>
      <c r="M65" s="1"/>
      <c r="N65" s="1"/>
      <c r="O65" s="1"/>
      <c r="P65" s="1"/>
    </row>
    <row r="66" spans="1:16" ht="24.75" customHeight="1">
      <c r="A66" s="11"/>
      <c r="B66" s="13"/>
      <c r="C66" s="1"/>
      <c r="D66" s="6">
        <v>3</v>
      </c>
      <c r="E66" s="6">
        <v>1</v>
      </c>
      <c r="F66" s="6">
        <v>120</v>
      </c>
      <c r="G66" s="1" t="s">
        <v>20</v>
      </c>
      <c r="H66" s="7">
        <f t="shared" si="23"/>
        <v>60000</v>
      </c>
      <c r="I66" s="8">
        <f t="shared" si="24"/>
        <v>72000</v>
      </c>
      <c r="J66" s="1"/>
      <c r="K66" s="1"/>
      <c r="L66" s="1"/>
      <c r="M66" s="1"/>
      <c r="N66" s="1"/>
      <c r="O66" s="1"/>
      <c r="P66" s="1"/>
    </row>
    <row r="67" spans="1:16" ht="24.75" customHeight="1">
      <c r="A67" s="16"/>
      <c r="B67" s="10" t="s">
        <v>53</v>
      </c>
      <c r="C67" s="1"/>
      <c r="D67" s="6">
        <v>10</v>
      </c>
      <c r="E67" s="6">
        <v>1</v>
      </c>
      <c r="F67" s="6">
        <v>81</v>
      </c>
      <c r="G67" s="1" t="s">
        <v>17</v>
      </c>
      <c r="H67" s="7">
        <f t="shared" si="23"/>
        <v>240000</v>
      </c>
      <c r="I67" s="8">
        <f t="shared" si="24"/>
        <v>194400</v>
      </c>
      <c r="J67" s="1"/>
      <c r="K67" s="1"/>
      <c r="L67" s="1"/>
      <c r="M67" s="1"/>
      <c r="N67" s="1"/>
      <c r="O67" s="1"/>
      <c r="P67" s="1"/>
    </row>
    <row r="68" spans="1:16" ht="24.75" customHeight="1">
      <c r="A68" s="10"/>
      <c r="B68" s="10"/>
      <c r="C68" s="1"/>
      <c r="D68" s="6">
        <v>3</v>
      </c>
      <c r="E68" s="6">
        <v>1</v>
      </c>
      <c r="F68" s="6">
        <v>75</v>
      </c>
      <c r="G68" s="1" t="s">
        <v>17</v>
      </c>
      <c r="H68" s="7">
        <f t="shared" si="23"/>
        <v>240000</v>
      </c>
      <c r="I68" s="8">
        <f t="shared" si="24"/>
        <v>180000</v>
      </c>
      <c r="J68" s="1"/>
      <c r="K68" s="1"/>
      <c r="L68" s="1"/>
      <c r="M68" s="1"/>
      <c r="N68" s="1"/>
      <c r="O68" s="1"/>
      <c r="P68" s="1"/>
    </row>
    <row r="69" spans="1:16" ht="24.75" customHeight="1">
      <c r="A69" s="16"/>
      <c r="B69" s="10"/>
      <c r="C69" s="1"/>
      <c r="D69" s="6">
        <v>3</v>
      </c>
      <c r="E69" s="6">
        <v>1</v>
      </c>
      <c r="F69" s="6">
        <v>64</v>
      </c>
      <c r="G69" s="1" t="s">
        <v>17</v>
      </c>
      <c r="H69" s="7">
        <f t="shared" si="23"/>
        <v>240000</v>
      </c>
      <c r="I69" s="8">
        <f t="shared" si="24"/>
        <v>153600</v>
      </c>
      <c r="J69" s="1"/>
      <c r="K69" s="1"/>
      <c r="L69" s="1"/>
      <c r="M69" s="1"/>
      <c r="N69" s="1"/>
      <c r="O69" s="1"/>
      <c r="P69" s="1"/>
    </row>
    <row r="70" spans="1:16" ht="24.75" customHeight="1">
      <c r="A70" s="10"/>
      <c r="B70" s="10"/>
      <c r="C70" s="1"/>
      <c r="D70" s="6">
        <v>3</v>
      </c>
      <c r="E70" s="6">
        <v>1</v>
      </c>
      <c r="F70" s="6">
        <v>17</v>
      </c>
      <c r="G70" s="1" t="s">
        <v>17</v>
      </c>
      <c r="H70" s="7">
        <f t="shared" si="23"/>
        <v>240000</v>
      </c>
      <c r="I70" s="8">
        <f t="shared" si="24"/>
        <v>40800</v>
      </c>
      <c r="J70" s="1"/>
      <c r="K70" s="1"/>
      <c r="L70" s="1"/>
      <c r="M70" s="1"/>
      <c r="N70" s="1"/>
      <c r="O70" s="1"/>
      <c r="P70" s="1"/>
    </row>
    <row r="71" spans="1:16" ht="24.75" customHeight="1">
      <c r="A71" s="11"/>
      <c r="B71" s="12"/>
      <c r="C71" s="5"/>
      <c r="D71" s="6">
        <v>9</v>
      </c>
      <c r="E71" s="6">
        <v>1</v>
      </c>
      <c r="F71" s="6">
        <v>134</v>
      </c>
      <c r="G71" s="1" t="s">
        <v>20</v>
      </c>
      <c r="H71" s="7">
        <f t="shared" si="23"/>
        <v>60000</v>
      </c>
      <c r="I71" s="8">
        <f t="shared" si="24"/>
        <v>80400</v>
      </c>
      <c r="J71" s="1"/>
      <c r="K71" s="1"/>
      <c r="L71" s="1"/>
      <c r="M71" s="1"/>
      <c r="N71" s="1"/>
      <c r="O71" s="1"/>
      <c r="P71" s="1"/>
    </row>
    <row r="72" spans="1:16" ht="24.75" customHeight="1">
      <c r="A72" s="11"/>
      <c r="B72" s="12"/>
      <c r="C72" s="5"/>
      <c r="D72" s="6">
        <v>2</v>
      </c>
      <c r="E72" s="6">
        <v>1</v>
      </c>
      <c r="F72" s="6">
        <v>90</v>
      </c>
      <c r="G72" s="1" t="s">
        <v>20</v>
      </c>
      <c r="H72" s="7">
        <f t="shared" si="23"/>
        <v>60000</v>
      </c>
      <c r="I72" s="8">
        <f t="shared" si="24"/>
        <v>54000</v>
      </c>
      <c r="J72" s="1"/>
      <c r="K72" s="1"/>
      <c r="L72" s="1"/>
      <c r="M72" s="1"/>
      <c r="N72" s="1"/>
      <c r="O72" s="1"/>
      <c r="P72" s="1"/>
    </row>
    <row r="73" spans="1:16" ht="24.75" customHeight="1">
      <c r="A73" s="16"/>
      <c r="B73" s="10"/>
      <c r="C73" s="5"/>
      <c r="D73" s="6">
        <v>3</v>
      </c>
      <c r="E73" s="6">
        <v>1</v>
      </c>
      <c r="F73" s="6">
        <v>230</v>
      </c>
      <c r="G73" s="1" t="s">
        <v>20</v>
      </c>
      <c r="H73" s="7">
        <f t="shared" si="23"/>
        <v>60000</v>
      </c>
      <c r="I73" s="17">
        <f t="shared" si="24"/>
        <v>138000</v>
      </c>
      <c r="J73" s="1"/>
      <c r="K73" s="1"/>
      <c r="L73" s="1"/>
      <c r="M73" s="1"/>
      <c r="N73" s="1"/>
      <c r="O73" s="1"/>
      <c r="P73" s="1"/>
    </row>
    <row r="74" spans="1:16" ht="24.75" customHeight="1">
      <c r="A74" s="16"/>
      <c r="B74" s="10" t="s">
        <v>54</v>
      </c>
      <c r="C74" s="1"/>
      <c r="D74" s="6">
        <v>3</v>
      </c>
      <c r="E74" s="6">
        <v>1</v>
      </c>
      <c r="F74" s="6">
        <v>575</v>
      </c>
      <c r="G74" s="1" t="s">
        <v>23</v>
      </c>
      <c r="H74" s="7">
        <f t="shared" si="23"/>
        <v>120000</v>
      </c>
      <c r="I74" s="8">
        <f t="shared" si="24"/>
        <v>690000</v>
      </c>
      <c r="J74" s="1"/>
      <c r="K74" s="1"/>
      <c r="L74" s="1"/>
      <c r="M74" s="1"/>
      <c r="N74" s="1"/>
      <c r="O74" s="1"/>
      <c r="P74" s="1"/>
    </row>
    <row r="75" spans="1:16" ht="24.75" customHeight="1">
      <c r="A75" s="16"/>
      <c r="B75" s="10" t="s">
        <v>55</v>
      </c>
      <c r="C75" s="1"/>
      <c r="D75" s="6">
        <v>2</v>
      </c>
      <c r="E75" s="6">
        <v>1</v>
      </c>
      <c r="F75" s="9">
        <v>50</v>
      </c>
      <c r="G75" s="1" t="s">
        <v>17</v>
      </c>
      <c r="H75" s="7">
        <f t="shared" si="23"/>
        <v>240000</v>
      </c>
      <c r="I75" s="8">
        <f t="shared" si="24"/>
        <v>120000</v>
      </c>
      <c r="J75" s="1"/>
      <c r="K75" s="1"/>
      <c r="L75" s="1"/>
      <c r="M75" s="1"/>
      <c r="N75" s="1"/>
      <c r="O75" s="1"/>
      <c r="P75" s="1"/>
    </row>
    <row r="76" spans="1:16" ht="24.75" customHeight="1">
      <c r="A76" s="16"/>
      <c r="B76" s="10"/>
      <c r="C76" s="1"/>
      <c r="D76" s="6">
        <v>2</v>
      </c>
      <c r="E76" s="6">
        <v>1</v>
      </c>
      <c r="F76" s="6">
        <v>81</v>
      </c>
      <c r="G76" s="1" t="s">
        <v>20</v>
      </c>
      <c r="H76" s="7">
        <f t="shared" si="23"/>
        <v>60000</v>
      </c>
      <c r="I76" s="8">
        <f t="shared" si="24"/>
        <v>48600</v>
      </c>
      <c r="J76" s="1"/>
      <c r="K76" s="1"/>
      <c r="L76" s="1"/>
      <c r="M76" s="1"/>
      <c r="N76" s="1"/>
      <c r="O76" s="1"/>
      <c r="P76" s="1"/>
    </row>
    <row r="77" spans="1:16" ht="24.75" customHeight="1">
      <c r="A77" s="11"/>
      <c r="B77" s="12" t="s">
        <v>56</v>
      </c>
      <c r="C77" s="1"/>
      <c r="D77" s="6">
        <v>9</v>
      </c>
      <c r="E77" s="6">
        <v>1</v>
      </c>
      <c r="F77" s="6">
        <v>100</v>
      </c>
      <c r="G77" s="1" t="s">
        <v>17</v>
      </c>
      <c r="H77" s="7">
        <f t="shared" si="23"/>
        <v>240000</v>
      </c>
      <c r="I77" s="8">
        <f t="shared" si="24"/>
        <v>240000</v>
      </c>
      <c r="J77" s="1"/>
      <c r="K77" s="1"/>
      <c r="L77" s="1"/>
      <c r="M77" s="1"/>
      <c r="N77" s="1"/>
      <c r="O77" s="1"/>
      <c r="P77" s="1"/>
    </row>
    <row r="78" spans="1:16" ht="24.75" customHeight="1">
      <c r="A78" s="16"/>
      <c r="B78" s="10"/>
      <c r="C78" s="1"/>
      <c r="D78" s="6">
        <v>11</v>
      </c>
      <c r="E78" s="6">
        <v>1</v>
      </c>
      <c r="F78" s="6">
        <v>100</v>
      </c>
      <c r="G78" s="1" t="s">
        <v>17</v>
      </c>
      <c r="H78" s="7">
        <f t="shared" si="23"/>
        <v>240000</v>
      </c>
      <c r="I78" s="8">
        <f t="shared" si="24"/>
        <v>240000</v>
      </c>
      <c r="J78" s="1"/>
      <c r="K78" s="1"/>
      <c r="L78" s="1"/>
      <c r="M78" s="1"/>
      <c r="N78" s="1"/>
      <c r="O78" s="1"/>
      <c r="P78" s="1"/>
    </row>
    <row r="79" spans="1:16" ht="24.75" customHeight="1">
      <c r="A79" s="10"/>
      <c r="B79" s="10"/>
      <c r="C79" s="1"/>
      <c r="D79" s="6">
        <v>1</v>
      </c>
      <c r="E79" s="6">
        <v>1</v>
      </c>
      <c r="F79" s="6">
        <v>20</v>
      </c>
      <c r="G79" s="1" t="s">
        <v>20</v>
      </c>
      <c r="H79" s="7">
        <f t="shared" si="23"/>
        <v>60000</v>
      </c>
      <c r="I79" s="8">
        <f t="shared" si="24"/>
        <v>12000</v>
      </c>
      <c r="J79" s="1"/>
      <c r="K79" s="1"/>
      <c r="L79" s="1"/>
      <c r="M79" s="1"/>
      <c r="N79" s="1"/>
      <c r="O79" s="1"/>
      <c r="P79" s="1"/>
    </row>
    <row r="80" spans="1:16" ht="24.75" customHeight="1">
      <c r="A80" s="10"/>
      <c r="B80" s="10"/>
      <c r="C80" s="1"/>
      <c r="D80" s="6">
        <v>2</v>
      </c>
      <c r="E80" s="6">
        <v>1</v>
      </c>
      <c r="F80" s="6">
        <v>100</v>
      </c>
      <c r="G80" s="1" t="s">
        <v>20</v>
      </c>
      <c r="H80" s="7">
        <f t="shared" si="23"/>
        <v>60000</v>
      </c>
      <c r="I80" s="8">
        <f t="shared" si="24"/>
        <v>60000</v>
      </c>
      <c r="J80" s="1"/>
      <c r="K80" s="1"/>
      <c r="L80" s="1"/>
      <c r="M80" s="1"/>
      <c r="N80" s="1"/>
      <c r="O80" s="1"/>
      <c r="P80" s="1"/>
    </row>
    <row r="81" spans="1:16" ht="24.75" customHeight="1">
      <c r="A81" s="16"/>
      <c r="B81" s="10"/>
      <c r="C81" s="1"/>
      <c r="D81" s="6">
        <v>3</v>
      </c>
      <c r="E81" s="6">
        <v>1</v>
      </c>
      <c r="F81" s="6">
        <v>120</v>
      </c>
      <c r="G81" s="1" t="s">
        <v>20</v>
      </c>
      <c r="H81" s="7">
        <f t="shared" si="23"/>
        <v>60000</v>
      </c>
      <c r="I81" s="8">
        <f t="shared" si="24"/>
        <v>72000</v>
      </c>
      <c r="J81" s="1"/>
      <c r="K81" s="1"/>
      <c r="L81" s="1"/>
      <c r="M81" s="1"/>
      <c r="N81" s="1"/>
      <c r="O81" s="1"/>
      <c r="P81" s="1"/>
    </row>
    <row r="82" spans="1:16" ht="24.75" customHeight="1">
      <c r="A82" s="10"/>
      <c r="B82" s="10" t="s">
        <v>57</v>
      </c>
      <c r="C82" s="1"/>
      <c r="D82" s="6">
        <v>1</v>
      </c>
      <c r="E82" s="6">
        <v>1</v>
      </c>
      <c r="F82" s="6">
        <v>40</v>
      </c>
      <c r="G82" s="1" t="s">
        <v>17</v>
      </c>
      <c r="H82" s="7">
        <f t="shared" si="23"/>
        <v>240000</v>
      </c>
      <c r="I82" s="8">
        <f t="shared" si="24"/>
        <v>96000</v>
      </c>
      <c r="J82" s="1"/>
      <c r="K82" s="1"/>
      <c r="L82" s="1"/>
      <c r="M82" s="1"/>
      <c r="N82" s="1"/>
      <c r="O82" s="1"/>
      <c r="P82" s="1"/>
    </row>
    <row r="83" spans="1:16" ht="24.75" customHeight="1">
      <c r="A83" s="10"/>
      <c r="B83" s="10"/>
      <c r="C83" s="1"/>
      <c r="D83" s="6">
        <v>3</v>
      </c>
      <c r="E83" s="6">
        <v>1</v>
      </c>
      <c r="F83" s="6">
        <v>80</v>
      </c>
      <c r="G83" s="1" t="s">
        <v>17</v>
      </c>
      <c r="H83" s="7">
        <f t="shared" si="23"/>
        <v>240000</v>
      </c>
      <c r="I83" s="8">
        <f t="shared" si="24"/>
        <v>192000</v>
      </c>
      <c r="J83" s="1"/>
      <c r="K83" s="1"/>
      <c r="L83" s="1"/>
      <c r="M83" s="1"/>
      <c r="N83" s="1"/>
      <c r="O83" s="1"/>
      <c r="P83" s="1"/>
    </row>
    <row r="84" spans="1:16" ht="24.75" customHeight="1">
      <c r="A84" s="11"/>
      <c r="B84" s="12"/>
      <c r="C84" s="1"/>
      <c r="D84" s="6">
        <v>1</v>
      </c>
      <c r="E84" s="6">
        <v>1</v>
      </c>
      <c r="F84" s="6">
        <v>56</v>
      </c>
      <c r="G84" s="1" t="s">
        <v>20</v>
      </c>
      <c r="H84" s="7">
        <f t="shared" si="23"/>
        <v>60000</v>
      </c>
      <c r="I84" s="8">
        <f t="shared" si="24"/>
        <v>33600</v>
      </c>
      <c r="J84" s="1"/>
      <c r="K84" s="1"/>
      <c r="L84" s="1"/>
      <c r="M84" s="1"/>
      <c r="N84" s="1"/>
      <c r="O84" s="1"/>
      <c r="P84" s="1"/>
    </row>
    <row r="85" spans="1:16" ht="24.75" customHeight="1">
      <c r="A85" s="16"/>
      <c r="B85" s="10"/>
      <c r="C85" s="1"/>
      <c r="D85" s="6">
        <v>2</v>
      </c>
      <c r="E85" s="6">
        <v>1</v>
      </c>
      <c r="F85" s="6">
        <v>33</v>
      </c>
      <c r="G85" s="1" t="s">
        <v>20</v>
      </c>
      <c r="H85" s="7">
        <f t="shared" si="23"/>
        <v>60000</v>
      </c>
      <c r="I85" s="8">
        <f t="shared" si="24"/>
        <v>19800</v>
      </c>
      <c r="J85" s="1"/>
      <c r="K85" s="1"/>
      <c r="L85" s="1"/>
      <c r="M85" s="1"/>
      <c r="N85" s="1"/>
      <c r="O85" s="1"/>
      <c r="P85" s="1"/>
    </row>
    <row r="86" spans="1:16" ht="24.75" customHeight="1">
      <c r="A86" s="16"/>
      <c r="B86" s="10" t="s">
        <v>58</v>
      </c>
      <c r="C86" s="5"/>
      <c r="D86" s="6">
        <v>9</v>
      </c>
      <c r="E86" s="6">
        <v>1</v>
      </c>
      <c r="F86" s="6">
        <v>29</v>
      </c>
      <c r="G86" s="1" t="s">
        <v>17</v>
      </c>
      <c r="H86" s="7">
        <f t="shared" si="23"/>
        <v>240000</v>
      </c>
      <c r="I86" s="8">
        <f t="shared" si="24"/>
        <v>69600</v>
      </c>
      <c r="J86" s="1"/>
      <c r="K86" s="1"/>
      <c r="L86" s="1"/>
      <c r="M86" s="1"/>
      <c r="N86" s="1"/>
      <c r="O86" s="1"/>
      <c r="P86" s="1"/>
    </row>
    <row r="87" spans="1:16" ht="24.75" customHeight="1">
      <c r="A87" s="11"/>
      <c r="B87" s="12"/>
      <c r="C87" s="5"/>
      <c r="D87" s="6">
        <v>10</v>
      </c>
      <c r="E87" s="6">
        <v>1</v>
      </c>
      <c r="F87" s="6">
        <v>134</v>
      </c>
      <c r="G87" s="1" t="s">
        <v>17</v>
      </c>
      <c r="H87" s="7">
        <f t="shared" si="23"/>
        <v>240000</v>
      </c>
      <c r="I87" s="8">
        <f t="shared" si="24"/>
        <v>321600</v>
      </c>
      <c r="J87" s="1"/>
      <c r="K87" s="1"/>
      <c r="L87" s="1"/>
      <c r="M87" s="1"/>
      <c r="N87" s="1"/>
      <c r="O87" s="1"/>
      <c r="P87" s="1"/>
    </row>
    <row r="88" spans="1:16" ht="24.75" customHeight="1">
      <c r="A88" s="11"/>
      <c r="B88" s="12"/>
      <c r="C88" s="5"/>
      <c r="D88" s="6">
        <v>2</v>
      </c>
      <c r="E88" s="6">
        <v>1</v>
      </c>
      <c r="F88" s="6">
        <v>31</v>
      </c>
      <c r="G88" s="1" t="s">
        <v>20</v>
      </c>
      <c r="H88" s="7">
        <f t="shared" si="23"/>
        <v>60000</v>
      </c>
      <c r="I88" s="8">
        <f t="shared" si="24"/>
        <v>18600</v>
      </c>
      <c r="J88" s="1"/>
      <c r="K88" s="1"/>
      <c r="L88" s="1"/>
      <c r="M88" s="1"/>
      <c r="N88" s="1"/>
      <c r="O88" s="1"/>
      <c r="P88" s="1"/>
    </row>
    <row r="89" spans="1:16" ht="24.75" customHeight="1">
      <c r="A89" s="11"/>
      <c r="B89" s="12" t="s">
        <v>59</v>
      </c>
      <c r="C89" s="1"/>
      <c r="D89" s="6">
        <v>3</v>
      </c>
      <c r="E89" s="6">
        <v>1</v>
      </c>
      <c r="F89" s="6">
        <v>79</v>
      </c>
      <c r="G89" s="1" t="s">
        <v>17</v>
      </c>
      <c r="H89" s="7">
        <f t="shared" si="23"/>
        <v>240000</v>
      </c>
      <c r="I89" s="8">
        <f t="shared" si="24"/>
        <v>189600</v>
      </c>
      <c r="J89" s="1"/>
      <c r="K89" s="1"/>
      <c r="L89" s="1"/>
      <c r="M89" s="1"/>
      <c r="N89" s="1"/>
      <c r="O89" s="1"/>
      <c r="P89" s="1"/>
    </row>
    <row r="90" spans="1:16" ht="24.75" customHeight="1">
      <c r="A90" s="11"/>
      <c r="B90" s="12"/>
      <c r="C90" s="1"/>
      <c r="D90" s="6">
        <v>2</v>
      </c>
      <c r="E90" s="6">
        <v>1</v>
      </c>
      <c r="F90" s="9">
        <v>25</v>
      </c>
      <c r="G90" s="1" t="s">
        <v>17</v>
      </c>
      <c r="H90" s="7">
        <f t="shared" si="23"/>
        <v>240000</v>
      </c>
      <c r="I90" s="8">
        <f t="shared" si="24"/>
        <v>60000</v>
      </c>
      <c r="J90" s="1"/>
      <c r="K90" s="1"/>
      <c r="L90" s="1"/>
      <c r="M90" s="1"/>
      <c r="N90" s="1"/>
      <c r="O90" s="1"/>
      <c r="P90" s="1"/>
    </row>
    <row r="91" spans="1:16" ht="24.75" customHeight="1">
      <c r="A91" s="11"/>
      <c r="B91" s="12"/>
      <c r="C91" s="1"/>
      <c r="D91" s="6">
        <v>1</v>
      </c>
      <c r="E91" s="6">
        <v>1</v>
      </c>
      <c r="F91" s="6">
        <v>50</v>
      </c>
      <c r="G91" s="1" t="s">
        <v>20</v>
      </c>
      <c r="H91" s="7">
        <f t="shared" si="23"/>
        <v>60000</v>
      </c>
      <c r="I91" s="8">
        <f t="shared" si="24"/>
        <v>30000</v>
      </c>
      <c r="J91" s="1"/>
      <c r="K91" s="1"/>
      <c r="L91" s="1"/>
      <c r="M91" s="1"/>
      <c r="N91" s="1"/>
      <c r="O91" s="1"/>
      <c r="P91" s="1"/>
    </row>
    <row r="92" spans="1:16" ht="24.75" customHeight="1">
      <c r="A92" s="16"/>
      <c r="B92" s="10"/>
      <c r="C92" s="1"/>
      <c r="D92" s="6">
        <v>2</v>
      </c>
      <c r="E92" s="6">
        <v>1</v>
      </c>
      <c r="F92" s="6">
        <v>45</v>
      </c>
      <c r="G92" s="1" t="s">
        <v>20</v>
      </c>
      <c r="H92" s="7">
        <f t="shared" si="23"/>
        <v>60000</v>
      </c>
      <c r="I92" s="8">
        <f t="shared" si="24"/>
        <v>27000</v>
      </c>
      <c r="J92" s="1"/>
      <c r="K92" s="1"/>
      <c r="L92" s="1"/>
      <c r="M92" s="1"/>
      <c r="N92" s="1"/>
      <c r="O92" s="1"/>
      <c r="P92" s="1"/>
    </row>
    <row r="93" spans="1:16" ht="24.75" customHeight="1">
      <c r="A93" s="10"/>
      <c r="B93" s="10" t="s">
        <v>60</v>
      </c>
      <c r="C93" s="1"/>
      <c r="D93" s="6">
        <v>1</v>
      </c>
      <c r="E93" s="6">
        <v>1</v>
      </c>
      <c r="F93" s="6">
        <v>50</v>
      </c>
      <c r="G93" s="1" t="s">
        <v>20</v>
      </c>
      <c r="H93" s="7">
        <f t="shared" si="23"/>
        <v>60000</v>
      </c>
      <c r="I93" s="8">
        <f t="shared" si="24"/>
        <v>30000</v>
      </c>
      <c r="J93" s="1"/>
      <c r="K93" s="1"/>
      <c r="L93" s="1"/>
      <c r="M93" s="1"/>
      <c r="N93" s="1"/>
      <c r="O93" s="1"/>
      <c r="P93" s="1"/>
    </row>
    <row r="94" spans="1:16" ht="24.75" customHeight="1">
      <c r="A94" s="11"/>
      <c r="B94" s="13" t="s">
        <v>61</v>
      </c>
      <c r="C94" s="1"/>
      <c r="D94" s="6">
        <v>2</v>
      </c>
      <c r="E94" s="6">
        <v>1</v>
      </c>
      <c r="F94" s="6">
        <v>25</v>
      </c>
      <c r="G94" s="1" t="s">
        <v>17</v>
      </c>
      <c r="H94" s="7">
        <f t="shared" si="23"/>
        <v>240000</v>
      </c>
      <c r="I94" s="8">
        <f t="shared" si="24"/>
        <v>60000</v>
      </c>
      <c r="J94" s="1"/>
      <c r="K94" s="1"/>
      <c r="L94" s="1"/>
      <c r="M94" s="1"/>
      <c r="N94" s="1"/>
      <c r="O94" s="1"/>
      <c r="P94" s="1"/>
    </row>
    <row r="95" spans="1:16" ht="24.75" customHeight="1">
      <c r="A95" s="16"/>
      <c r="B95" s="10"/>
      <c r="C95" s="1"/>
      <c r="D95" s="6">
        <v>3</v>
      </c>
      <c r="E95" s="6">
        <v>1</v>
      </c>
      <c r="F95" s="6">
        <v>100</v>
      </c>
      <c r="G95" s="1" t="s">
        <v>17</v>
      </c>
      <c r="H95" s="7">
        <f t="shared" si="23"/>
        <v>240000</v>
      </c>
      <c r="I95" s="8">
        <f t="shared" si="24"/>
        <v>240000</v>
      </c>
      <c r="J95" s="1"/>
      <c r="K95" s="1"/>
      <c r="L95" s="1"/>
      <c r="M95" s="1"/>
      <c r="N95" s="1"/>
      <c r="O95" s="1"/>
      <c r="P95" s="1"/>
    </row>
    <row r="96" spans="1:16" ht="24.75" customHeight="1">
      <c r="A96" s="10"/>
      <c r="B96" s="10"/>
      <c r="C96" s="1"/>
      <c r="D96" s="6">
        <v>3</v>
      </c>
      <c r="E96" s="6">
        <v>1</v>
      </c>
      <c r="F96" s="6">
        <v>60</v>
      </c>
      <c r="G96" s="1" t="s">
        <v>23</v>
      </c>
      <c r="H96" s="7">
        <f t="shared" si="23"/>
        <v>120000</v>
      </c>
      <c r="I96" s="8">
        <f t="shared" si="24"/>
        <v>72000</v>
      </c>
      <c r="J96" s="1"/>
      <c r="K96" s="1"/>
      <c r="L96" s="1"/>
      <c r="M96" s="1"/>
      <c r="N96" s="1"/>
      <c r="O96" s="1"/>
      <c r="P96" s="1"/>
    </row>
    <row r="97" spans="1:16" ht="24.75" customHeight="1">
      <c r="A97" s="16"/>
      <c r="B97" s="10"/>
      <c r="C97" s="1"/>
      <c r="D97" s="6">
        <v>2</v>
      </c>
      <c r="E97" s="6">
        <v>1</v>
      </c>
      <c r="F97" s="6">
        <v>44</v>
      </c>
      <c r="G97" s="1" t="s">
        <v>20</v>
      </c>
      <c r="H97" s="7">
        <f t="shared" si="23"/>
        <v>60000</v>
      </c>
      <c r="I97" s="8">
        <f t="shared" si="24"/>
        <v>26400</v>
      </c>
      <c r="J97" s="1"/>
      <c r="K97" s="1"/>
      <c r="L97" s="1"/>
      <c r="M97" s="1"/>
      <c r="N97" s="1"/>
      <c r="O97" s="1"/>
      <c r="P97" s="1"/>
    </row>
    <row r="98" spans="1:16" ht="24.75" customHeight="1">
      <c r="A98" s="10"/>
      <c r="B98" s="10" t="s">
        <v>62</v>
      </c>
      <c r="C98" s="1"/>
      <c r="D98" s="6">
        <v>3</v>
      </c>
      <c r="E98" s="6">
        <v>1</v>
      </c>
      <c r="F98" s="6">
        <v>50</v>
      </c>
      <c r="G98" s="1" t="s">
        <v>17</v>
      </c>
      <c r="H98" s="7">
        <f t="shared" si="23"/>
        <v>240000</v>
      </c>
      <c r="I98" s="8">
        <f t="shared" si="24"/>
        <v>120000</v>
      </c>
      <c r="J98" s="1"/>
      <c r="K98" s="1"/>
      <c r="L98" s="1"/>
      <c r="M98" s="1"/>
      <c r="N98" s="1"/>
      <c r="O98" s="1"/>
      <c r="P98" s="1"/>
    </row>
    <row r="99" spans="1:16" ht="24.75" customHeight="1">
      <c r="A99" s="11"/>
      <c r="B99" s="12" t="s">
        <v>63</v>
      </c>
      <c r="C99" s="5"/>
      <c r="D99" s="6">
        <v>2</v>
      </c>
      <c r="E99" s="6">
        <v>1</v>
      </c>
      <c r="F99" s="6">
        <v>78</v>
      </c>
      <c r="G99" s="1" t="s">
        <v>17</v>
      </c>
      <c r="H99" s="7">
        <f t="shared" si="23"/>
        <v>240000</v>
      </c>
      <c r="I99" s="8">
        <f t="shared" si="24"/>
        <v>187200</v>
      </c>
      <c r="J99" s="1"/>
      <c r="K99" s="1"/>
      <c r="L99" s="1"/>
      <c r="M99" s="1"/>
      <c r="N99" s="1"/>
      <c r="O99" s="1"/>
      <c r="P99" s="1"/>
    </row>
    <row r="100" spans="1:16" ht="24.75" customHeight="1">
      <c r="A100" s="11"/>
      <c r="B100" s="12" t="s">
        <v>64</v>
      </c>
      <c r="C100" s="5"/>
      <c r="D100" s="6">
        <v>2</v>
      </c>
      <c r="E100" s="6">
        <v>1</v>
      </c>
      <c r="F100" s="6">
        <v>24</v>
      </c>
      <c r="G100" s="1" t="s">
        <v>17</v>
      </c>
      <c r="H100" s="7">
        <f t="shared" si="23"/>
        <v>240000</v>
      </c>
      <c r="I100" s="8">
        <f t="shared" si="24"/>
        <v>57600</v>
      </c>
      <c r="J100" s="1"/>
      <c r="K100" s="1"/>
      <c r="L100" s="1"/>
      <c r="M100" s="1"/>
      <c r="N100" s="1"/>
      <c r="O100" s="1"/>
      <c r="P100" s="1"/>
    </row>
    <row r="101" spans="1:16" ht="24.75" customHeight="1">
      <c r="A101" s="16"/>
      <c r="B101" s="10"/>
      <c r="C101" s="5"/>
      <c r="D101" s="6">
        <v>1</v>
      </c>
      <c r="E101" s="6">
        <v>1</v>
      </c>
      <c r="F101" s="6">
        <v>99</v>
      </c>
      <c r="G101" s="1" t="s">
        <v>20</v>
      </c>
      <c r="H101" s="7">
        <f t="shared" si="23"/>
        <v>60000</v>
      </c>
      <c r="I101" s="8">
        <f t="shared" si="24"/>
        <v>59400</v>
      </c>
      <c r="J101" s="1"/>
      <c r="K101" s="1"/>
      <c r="L101" s="1"/>
      <c r="M101" s="1"/>
      <c r="N101" s="1"/>
      <c r="O101" s="1"/>
      <c r="P101" s="1"/>
    </row>
    <row r="102" spans="1:16" ht="24.75" customHeight="1">
      <c r="A102" s="16"/>
      <c r="B102" s="10"/>
      <c r="C102" s="1"/>
      <c r="D102" s="6">
        <v>2</v>
      </c>
      <c r="E102" s="6">
        <v>1</v>
      </c>
      <c r="F102" s="6">
        <v>78</v>
      </c>
      <c r="G102" s="1" t="s">
        <v>20</v>
      </c>
      <c r="H102" s="7">
        <f t="shared" si="23"/>
        <v>60000</v>
      </c>
      <c r="I102" s="8">
        <f t="shared" si="24"/>
        <v>46800</v>
      </c>
      <c r="J102" s="1"/>
      <c r="K102" s="1"/>
      <c r="L102" s="1"/>
      <c r="M102" s="1"/>
      <c r="N102" s="1"/>
      <c r="O102" s="1"/>
      <c r="P102" s="1"/>
    </row>
    <row r="103" spans="1:16" ht="24.75" customHeight="1">
      <c r="A103" s="16"/>
      <c r="B103" s="10" t="s">
        <v>65</v>
      </c>
      <c r="C103" s="1"/>
      <c r="D103" s="6">
        <v>11</v>
      </c>
      <c r="E103" s="6">
        <v>1</v>
      </c>
      <c r="F103" s="9">
        <v>82</v>
      </c>
      <c r="G103" s="1" t="s">
        <v>23</v>
      </c>
      <c r="H103" s="7">
        <f t="shared" si="23"/>
        <v>120000</v>
      </c>
      <c r="I103" s="8">
        <f t="shared" si="24"/>
        <v>98400</v>
      </c>
      <c r="J103" s="1"/>
      <c r="K103" s="1"/>
      <c r="L103" s="1"/>
      <c r="M103" s="1"/>
      <c r="N103" s="1"/>
      <c r="O103" s="1"/>
      <c r="P103" s="1"/>
    </row>
    <row r="104" spans="1:16" ht="24.75" customHeight="1">
      <c r="A104" s="16"/>
      <c r="B104" s="10"/>
      <c r="C104" s="1"/>
      <c r="D104" s="6">
        <v>10</v>
      </c>
      <c r="E104" s="6">
        <v>1</v>
      </c>
      <c r="F104" s="6">
        <v>84</v>
      </c>
      <c r="G104" s="1" t="s">
        <v>23</v>
      </c>
      <c r="H104" s="7">
        <f t="shared" si="23"/>
        <v>120000</v>
      </c>
      <c r="I104" s="8">
        <f t="shared" si="24"/>
        <v>100800</v>
      </c>
      <c r="J104" s="1"/>
      <c r="K104" s="1"/>
      <c r="L104" s="1"/>
      <c r="M104" s="1"/>
      <c r="N104" s="1"/>
      <c r="O104" s="1"/>
      <c r="P104" s="1"/>
    </row>
    <row r="105" spans="1:16" ht="24.75" customHeight="1">
      <c r="A105" s="11"/>
      <c r="B105" s="12"/>
      <c r="C105" s="1"/>
      <c r="D105" s="6">
        <v>1</v>
      </c>
      <c r="E105" s="6">
        <v>1</v>
      </c>
      <c r="F105" s="6">
        <v>45</v>
      </c>
      <c r="G105" s="1" t="s">
        <v>20</v>
      </c>
      <c r="H105" s="7">
        <f t="shared" si="23"/>
        <v>60000</v>
      </c>
      <c r="I105" s="8">
        <f t="shared" si="24"/>
        <v>27000</v>
      </c>
      <c r="J105" s="1"/>
      <c r="K105" s="1"/>
      <c r="L105" s="1"/>
      <c r="M105" s="1"/>
      <c r="N105" s="1"/>
      <c r="O105" s="1"/>
      <c r="P105" s="1"/>
    </row>
    <row r="106" spans="1:16" ht="24.75" customHeight="1">
      <c r="A106" s="16"/>
      <c r="B106" s="10" t="s">
        <v>66</v>
      </c>
      <c r="C106" s="1"/>
      <c r="D106" s="6">
        <v>1</v>
      </c>
      <c r="E106" s="6">
        <v>1</v>
      </c>
      <c r="F106" s="6">
        <v>35</v>
      </c>
      <c r="G106" s="1" t="s">
        <v>20</v>
      </c>
      <c r="H106" s="7">
        <f t="shared" si="23"/>
        <v>60000</v>
      </c>
      <c r="I106" s="8">
        <f t="shared" si="24"/>
        <v>21000</v>
      </c>
      <c r="J106" s="1"/>
      <c r="K106" s="1"/>
      <c r="L106" s="1"/>
      <c r="M106" s="1"/>
      <c r="N106" s="1"/>
      <c r="O106" s="1"/>
      <c r="P106" s="1"/>
    </row>
    <row r="107" spans="1:16" ht="24.75" customHeight="1">
      <c r="A107" s="10"/>
      <c r="B107" s="10"/>
      <c r="C107" s="1"/>
      <c r="D107" s="6">
        <v>2</v>
      </c>
      <c r="E107" s="6">
        <v>1</v>
      </c>
      <c r="F107" s="6">
        <v>98</v>
      </c>
      <c r="G107" s="1" t="s">
        <v>20</v>
      </c>
      <c r="H107" s="7">
        <f t="shared" si="23"/>
        <v>60000</v>
      </c>
      <c r="I107" s="8">
        <f t="shared" si="24"/>
        <v>58800</v>
      </c>
      <c r="J107" s="1"/>
      <c r="K107" s="1"/>
      <c r="L107" s="1"/>
      <c r="M107" s="1"/>
      <c r="N107" s="1"/>
      <c r="O107" s="1"/>
      <c r="P107" s="1"/>
    </row>
    <row r="108" spans="1:16" ht="24.75" customHeight="1">
      <c r="A108" s="10"/>
      <c r="B108" s="10"/>
      <c r="C108" s="1"/>
      <c r="D108" s="6">
        <v>2</v>
      </c>
      <c r="E108" s="6">
        <v>1</v>
      </c>
      <c r="F108" s="6">
        <v>44</v>
      </c>
      <c r="G108" s="1" t="s">
        <v>17</v>
      </c>
      <c r="H108" s="7">
        <f t="shared" si="23"/>
        <v>240000</v>
      </c>
      <c r="I108" s="8">
        <f t="shared" si="24"/>
        <v>105600</v>
      </c>
      <c r="J108" s="1"/>
      <c r="K108" s="1"/>
      <c r="L108" s="1"/>
      <c r="M108" s="1"/>
      <c r="N108" s="1"/>
      <c r="O108" s="1"/>
      <c r="P108" s="1"/>
    </row>
    <row r="109" spans="1:16" ht="24.75" customHeight="1">
      <c r="A109" s="16"/>
      <c r="B109" s="10"/>
      <c r="C109" s="1"/>
      <c r="D109" s="6">
        <v>3</v>
      </c>
      <c r="E109" s="6">
        <v>1</v>
      </c>
      <c r="F109" s="6">
        <v>34</v>
      </c>
      <c r="G109" s="1" t="s">
        <v>23</v>
      </c>
      <c r="H109" s="7">
        <f t="shared" si="23"/>
        <v>120000</v>
      </c>
      <c r="I109" s="8">
        <f t="shared" si="24"/>
        <v>40800</v>
      </c>
      <c r="J109" s="1"/>
      <c r="K109" s="1"/>
      <c r="L109" s="1"/>
      <c r="M109" s="1"/>
      <c r="N109" s="1"/>
      <c r="O109" s="1"/>
      <c r="P109" s="1"/>
    </row>
    <row r="110" spans="1:16" ht="24.75" customHeight="1">
      <c r="A110" s="10"/>
      <c r="B110" s="10" t="s">
        <v>67</v>
      </c>
      <c r="C110" s="1"/>
      <c r="D110" s="6">
        <v>1</v>
      </c>
      <c r="E110" s="6">
        <v>1</v>
      </c>
      <c r="F110" s="6">
        <v>50</v>
      </c>
      <c r="G110" s="1" t="s">
        <v>20</v>
      </c>
      <c r="H110" s="7">
        <f t="shared" si="23"/>
        <v>60000</v>
      </c>
      <c r="I110" s="8">
        <f t="shared" si="24"/>
        <v>30000</v>
      </c>
      <c r="J110" s="1"/>
      <c r="K110" s="1"/>
      <c r="L110" s="1"/>
      <c r="M110" s="1"/>
      <c r="N110" s="1"/>
      <c r="O110" s="1"/>
      <c r="P110" s="1"/>
    </row>
    <row r="111" spans="1:16" ht="24.75" customHeight="1">
      <c r="A111" s="10"/>
      <c r="B111" s="10"/>
      <c r="C111" s="1"/>
      <c r="D111" s="6">
        <v>2</v>
      </c>
      <c r="E111" s="6">
        <v>1</v>
      </c>
      <c r="F111" s="6">
        <v>50</v>
      </c>
      <c r="G111" s="1" t="s">
        <v>20</v>
      </c>
      <c r="H111" s="7">
        <f t="shared" si="23"/>
        <v>60000</v>
      </c>
      <c r="I111" s="8">
        <f t="shared" si="24"/>
        <v>30000</v>
      </c>
      <c r="J111" s="1"/>
      <c r="K111" s="1"/>
      <c r="L111" s="1"/>
      <c r="M111" s="1"/>
      <c r="N111" s="1"/>
      <c r="O111" s="1"/>
      <c r="P111" s="1"/>
    </row>
    <row r="112" spans="1:16" ht="24.75" customHeight="1">
      <c r="A112" s="11"/>
      <c r="B112" s="12" t="s">
        <v>68</v>
      </c>
      <c r="C112" s="1"/>
      <c r="D112" s="6">
        <v>1</v>
      </c>
      <c r="E112" s="6">
        <v>1</v>
      </c>
      <c r="F112" s="6">
        <v>90</v>
      </c>
      <c r="G112" s="1" t="s">
        <v>20</v>
      </c>
      <c r="H112" s="7">
        <f t="shared" si="23"/>
        <v>60000</v>
      </c>
      <c r="I112" s="8">
        <f t="shared" si="24"/>
        <v>54000</v>
      </c>
      <c r="J112" s="1"/>
      <c r="K112" s="1"/>
      <c r="L112" s="1"/>
      <c r="M112" s="1"/>
      <c r="N112" s="1"/>
      <c r="O112" s="1"/>
      <c r="P112" s="1"/>
    </row>
    <row r="113" spans="1:16" ht="24.75" customHeight="1">
      <c r="A113" s="16"/>
      <c r="B113" s="10" t="s">
        <v>69</v>
      </c>
      <c r="C113" s="1"/>
      <c r="D113" s="6">
        <v>2</v>
      </c>
      <c r="E113" s="6">
        <v>1</v>
      </c>
      <c r="F113" s="6">
        <v>65</v>
      </c>
      <c r="G113" s="1" t="s">
        <v>20</v>
      </c>
      <c r="H113" s="7">
        <f t="shared" si="23"/>
        <v>60000</v>
      </c>
      <c r="I113" s="8">
        <f t="shared" si="24"/>
        <v>39000</v>
      </c>
      <c r="J113" s="1"/>
      <c r="K113" s="1"/>
      <c r="L113" s="1"/>
      <c r="M113" s="1"/>
      <c r="N113" s="1"/>
      <c r="O113" s="1"/>
      <c r="P113" s="1"/>
    </row>
    <row r="114" spans="1:16" ht="24.75" customHeight="1">
      <c r="A114" s="16"/>
      <c r="B114" s="10" t="s">
        <v>70</v>
      </c>
      <c r="C114" s="5"/>
      <c r="D114" s="6">
        <v>2</v>
      </c>
      <c r="E114" s="6">
        <v>1</v>
      </c>
      <c r="F114" s="6">
        <v>229</v>
      </c>
      <c r="G114" s="1" t="s">
        <v>20</v>
      </c>
      <c r="H114" s="7">
        <f t="shared" si="23"/>
        <v>60000</v>
      </c>
      <c r="I114" s="8">
        <f t="shared" si="24"/>
        <v>137400</v>
      </c>
      <c r="J114" s="1"/>
      <c r="K114" s="1"/>
      <c r="L114" s="1"/>
      <c r="M114" s="1"/>
      <c r="N114" s="1"/>
      <c r="O114" s="1"/>
      <c r="P114" s="1"/>
    </row>
    <row r="115" spans="1:16" ht="24.75" customHeight="1">
      <c r="A115" s="11"/>
      <c r="B115" s="12" t="s">
        <v>71</v>
      </c>
      <c r="C115" s="5"/>
      <c r="D115" s="6">
        <v>1</v>
      </c>
      <c r="E115" s="6">
        <v>1</v>
      </c>
      <c r="F115" s="6">
        <v>32</v>
      </c>
      <c r="G115" s="1" t="s">
        <v>17</v>
      </c>
      <c r="H115" s="7">
        <f t="shared" si="23"/>
        <v>240000</v>
      </c>
      <c r="I115" s="8">
        <f t="shared" si="24"/>
        <v>76800</v>
      </c>
      <c r="J115" s="1"/>
      <c r="K115" s="1"/>
      <c r="L115" s="1"/>
      <c r="M115" s="1"/>
      <c r="N115" s="1"/>
      <c r="O115" s="1"/>
      <c r="P115" s="1"/>
    </row>
    <row r="116" spans="1:16" ht="24.75" customHeight="1">
      <c r="A116" s="11"/>
      <c r="B116" s="12"/>
      <c r="C116" s="5"/>
      <c r="D116" s="6">
        <v>1</v>
      </c>
      <c r="E116" s="6">
        <v>1</v>
      </c>
      <c r="F116" s="6">
        <v>15</v>
      </c>
      <c r="G116" s="1" t="s">
        <v>20</v>
      </c>
      <c r="H116" s="7">
        <f t="shared" si="23"/>
        <v>60000</v>
      </c>
      <c r="I116" s="8">
        <f t="shared" si="24"/>
        <v>9000</v>
      </c>
      <c r="J116" s="1"/>
      <c r="K116" s="1"/>
      <c r="L116" s="1"/>
      <c r="M116" s="1"/>
      <c r="N116" s="1"/>
      <c r="O116" s="1"/>
      <c r="P116" s="1"/>
    </row>
    <row r="117" spans="1:16" ht="24.75" customHeight="1">
      <c r="A117" s="11"/>
      <c r="B117" s="12"/>
      <c r="C117" s="1"/>
      <c r="D117" s="6">
        <v>2</v>
      </c>
      <c r="E117" s="6">
        <v>1</v>
      </c>
      <c r="F117" s="6">
        <v>30</v>
      </c>
      <c r="G117" s="1" t="s">
        <v>20</v>
      </c>
      <c r="H117" s="7">
        <f t="shared" si="23"/>
        <v>60000</v>
      </c>
      <c r="I117" s="8">
        <f t="shared" si="24"/>
        <v>18000</v>
      </c>
      <c r="J117" s="1"/>
      <c r="K117" s="1"/>
      <c r="L117" s="1"/>
      <c r="M117" s="1"/>
      <c r="N117" s="1"/>
      <c r="O117" s="1"/>
      <c r="P117" s="1"/>
    </row>
    <row r="119" spans="1:16" ht="17.25">
      <c r="G119" s="15" t="s">
        <v>39</v>
      </c>
      <c r="I119" s="14">
        <f>SUM(I6:I117)</f>
        <v>14083200</v>
      </c>
    </row>
    <row r="124" spans="1:16">
      <c r="H124" t="s">
        <v>72</v>
      </c>
      <c r="I124" s="27">
        <f>11453400-678000</f>
        <v>10775400</v>
      </c>
    </row>
    <row r="125" spans="1:16">
      <c r="D125" s="18"/>
    </row>
    <row r="126" spans="1:16">
      <c r="D126" s="19">
        <f>I119+KompongSvay2!I36</f>
        <v>16647000</v>
      </c>
      <c r="I126" s="28">
        <f>I124+KompongSvay2!I36</f>
        <v>13339200</v>
      </c>
    </row>
    <row r="127" spans="1:16">
      <c r="D127" s="18"/>
    </row>
    <row r="128" spans="1:16">
      <c r="D128" s="18"/>
    </row>
  </sheetData>
  <mergeCells count="2">
    <mergeCell ref="A1:P1"/>
    <mergeCell ref="A2:P2"/>
  </mergeCells>
  <pageMargins left="0.21" right="0.1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50"/>
  <sheetViews>
    <sheetView topLeftCell="A126" workbookViewId="0">
      <selection activeCell="M140" sqref="M140"/>
    </sheetView>
  </sheetViews>
  <sheetFormatPr defaultRowHeight="15"/>
  <cols>
    <col min="1" max="1" width="12.28515625" customWidth="1"/>
    <col min="2" max="3" width="15.85546875" customWidth="1"/>
    <col min="4" max="4" width="9.42578125" customWidth="1"/>
    <col min="6" max="6" width="8.42578125" customWidth="1"/>
    <col min="8" max="8" width="12" bestFit="1" customWidth="1"/>
    <col min="9" max="9" width="12.7109375" customWidth="1"/>
    <col min="10" max="10" width="12.140625" customWidth="1"/>
    <col min="11" max="11" width="9.5703125" customWidth="1"/>
    <col min="12" max="12" width="13.7109375" customWidth="1"/>
    <col min="13" max="13" width="12.5703125" customWidth="1"/>
    <col min="14" max="14" width="7.7109375" customWidth="1"/>
    <col min="15" max="15" width="12.5703125" customWidth="1"/>
    <col min="16" max="16" width="16.28515625" customWidth="1"/>
  </cols>
  <sheetData>
    <row r="1" spans="1:16" ht="25.5">
      <c r="A1" s="222" t="s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6" ht="31.5">
      <c r="A2" s="223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18.75" customHeight="1">
      <c r="A3" s="147" t="s">
        <v>40</v>
      </c>
      <c r="N3" t="s">
        <v>12</v>
      </c>
    </row>
    <row r="4" spans="1:16" ht="15.75" thickBot="1"/>
    <row r="5" spans="1:16" ht="33" customHeight="1" thickTop="1" thickBot="1">
      <c r="A5" s="146" t="s">
        <v>2</v>
      </c>
      <c r="B5" s="66" t="s">
        <v>11</v>
      </c>
      <c r="C5" s="66" t="s">
        <v>24</v>
      </c>
      <c r="D5" s="66" t="s">
        <v>18</v>
      </c>
      <c r="E5" s="66" t="s">
        <v>3</v>
      </c>
      <c r="F5" s="66" t="s">
        <v>4</v>
      </c>
      <c r="G5" s="66" t="s">
        <v>16</v>
      </c>
      <c r="H5" s="66" t="s">
        <v>13</v>
      </c>
      <c r="I5" s="66" t="s">
        <v>5</v>
      </c>
      <c r="J5" s="66" t="s">
        <v>6</v>
      </c>
      <c r="K5" s="66" t="s">
        <v>9</v>
      </c>
      <c r="L5" s="66" t="s">
        <v>7</v>
      </c>
      <c r="M5" s="66" t="s">
        <v>8</v>
      </c>
      <c r="N5" s="66" t="s">
        <v>9</v>
      </c>
      <c r="O5" s="66" t="s">
        <v>7</v>
      </c>
      <c r="P5" s="68" t="s">
        <v>10</v>
      </c>
    </row>
    <row r="6" spans="1:16" ht="24.75" customHeight="1" thickTop="1">
      <c r="A6" s="237">
        <v>1</v>
      </c>
      <c r="B6" s="238" t="s">
        <v>41</v>
      </c>
      <c r="C6" s="88"/>
      <c r="D6" s="59">
        <v>9</v>
      </c>
      <c r="E6" s="59">
        <v>1</v>
      </c>
      <c r="F6" s="59">
        <v>100</v>
      </c>
      <c r="G6" s="60" t="s">
        <v>17</v>
      </c>
      <c r="H6" s="61">
        <f>IF(G6="ក",240000,IF(G6="គ",60000,120000))</f>
        <v>240000</v>
      </c>
      <c r="I6" s="62">
        <f>F6*H6/100</f>
        <v>240000</v>
      </c>
      <c r="J6" s="61"/>
      <c r="K6" s="60"/>
      <c r="L6" s="61"/>
      <c r="M6" s="61"/>
      <c r="N6" s="61"/>
      <c r="O6" s="61"/>
      <c r="P6" s="165"/>
    </row>
    <row r="7" spans="1:16" ht="24.75" customHeight="1">
      <c r="A7" s="236"/>
      <c r="B7" s="239"/>
      <c r="C7" s="71"/>
      <c r="D7" s="37">
        <v>3</v>
      </c>
      <c r="E7" s="37">
        <v>1</v>
      </c>
      <c r="F7" s="37">
        <v>150</v>
      </c>
      <c r="G7" s="38" t="s">
        <v>20</v>
      </c>
      <c r="H7" s="39">
        <f t="shared" ref="H7:H40" si="0">IF(G7="ក",240000,IF(G7="គ",60000,120000))</f>
        <v>60000</v>
      </c>
      <c r="I7" s="40">
        <f t="shared" ref="I7:I40" si="1">F7*H7/100</f>
        <v>90000</v>
      </c>
      <c r="J7" s="39"/>
      <c r="K7" s="38"/>
      <c r="L7" s="39"/>
      <c r="M7" s="39"/>
      <c r="N7" s="39"/>
      <c r="O7" s="39"/>
      <c r="P7" s="166"/>
    </row>
    <row r="8" spans="1:16" ht="24.75" customHeight="1">
      <c r="A8" s="236"/>
      <c r="B8" s="239"/>
      <c r="C8" s="71"/>
      <c r="D8" s="37">
        <v>11</v>
      </c>
      <c r="E8" s="37">
        <v>1</v>
      </c>
      <c r="F8" s="37">
        <v>60</v>
      </c>
      <c r="G8" s="38" t="s">
        <v>17</v>
      </c>
      <c r="H8" s="39">
        <f t="shared" si="0"/>
        <v>240000</v>
      </c>
      <c r="I8" s="40">
        <f t="shared" si="1"/>
        <v>144000</v>
      </c>
      <c r="J8" s="39"/>
      <c r="K8" s="38"/>
      <c r="L8" s="39"/>
      <c r="M8" s="39"/>
      <c r="N8" s="39"/>
      <c r="O8" s="39"/>
      <c r="P8" s="166"/>
    </row>
    <row r="9" spans="1:16" s="31" customFormat="1" ht="24.75" customHeight="1">
      <c r="A9" s="131">
        <v>1</v>
      </c>
      <c r="B9" s="132" t="s">
        <v>41</v>
      </c>
      <c r="C9" s="82"/>
      <c r="D9" s="133"/>
      <c r="E9" s="133">
        <v>3</v>
      </c>
      <c r="F9" s="133">
        <v>310</v>
      </c>
      <c r="G9" s="75"/>
      <c r="H9" s="75"/>
      <c r="I9" s="77">
        <f>SUM(I6:I8)</f>
        <v>474000</v>
      </c>
      <c r="J9" s="159">
        <v>474000</v>
      </c>
      <c r="K9" s="74"/>
      <c r="L9" s="76"/>
      <c r="M9" s="76"/>
      <c r="N9" s="76"/>
      <c r="O9" s="76"/>
      <c r="P9" s="167"/>
    </row>
    <row r="10" spans="1:16" ht="24.75" customHeight="1">
      <c r="A10" s="131">
        <v>2</v>
      </c>
      <c r="B10" s="83" t="s">
        <v>42</v>
      </c>
      <c r="C10" s="38"/>
      <c r="D10" s="37">
        <v>9</v>
      </c>
      <c r="E10" s="37">
        <v>1</v>
      </c>
      <c r="F10" s="37">
        <v>85</v>
      </c>
      <c r="G10" s="38" t="s">
        <v>17</v>
      </c>
      <c r="H10" s="39">
        <f t="shared" si="0"/>
        <v>240000</v>
      </c>
      <c r="I10" s="40">
        <f t="shared" si="1"/>
        <v>204000</v>
      </c>
      <c r="J10" s="39"/>
      <c r="K10" s="38"/>
      <c r="L10" s="39"/>
      <c r="M10" s="39"/>
      <c r="N10" s="39"/>
      <c r="O10" s="39"/>
      <c r="P10" s="166"/>
    </row>
    <row r="11" spans="1:16" s="31" customFormat="1" ht="24.75" customHeight="1">
      <c r="A11" s="134">
        <v>2</v>
      </c>
      <c r="B11" s="132" t="s">
        <v>42</v>
      </c>
      <c r="C11" s="74"/>
      <c r="D11" s="133"/>
      <c r="E11" s="133">
        <v>1</v>
      </c>
      <c r="F11" s="133">
        <v>85</v>
      </c>
      <c r="G11" s="74"/>
      <c r="H11" s="76"/>
      <c r="I11" s="77">
        <f>I10</f>
        <v>204000</v>
      </c>
      <c r="J11" s="159">
        <v>204000</v>
      </c>
      <c r="K11" s="74"/>
      <c r="L11" s="76"/>
      <c r="M11" s="76"/>
      <c r="N11" s="76"/>
      <c r="O11" s="76"/>
      <c r="P11" s="167"/>
    </row>
    <row r="12" spans="1:16" ht="24.75" customHeight="1">
      <c r="A12" s="236">
        <v>3</v>
      </c>
      <c r="B12" s="239" t="s">
        <v>115</v>
      </c>
      <c r="C12" s="38"/>
      <c r="D12" s="37">
        <v>1</v>
      </c>
      <c r="E12" s="37">
        <v>1</v>
      </c>
      <c r="F12" s="37">
        <v>100</v>
      </c>
      <c r="G12" s="38" t="s">
        <v>17</v>
      </c>
      <c r="H12" s="39">
        <f t="shared" si="0"/>
        <v>240000</v>
      </c>
      <c r="I12" s="40">
        <f t="shared" si="1"/>
        <v>240000</v>
      </c>
      <c r="J12" s="39"/>
      <c r="K12" s="38"/>
      <c r="L12" s="39"/>
      <c r="M12" s="39"/>
      <c r="N12" s="39"/>
      <c r="O12" s="39"/>
      <c r="P12" s="166"/>
    </row>
    <row r="13" spans="1:16" ht="24.75" customHeight="1">
      <c r="A13" s="236"/>
      <c r="B13" s="239"/>
      <c r="C13" s="38"/>
      <c r="D13" s="37">
        <v>2</v>
      </c>
      <c r="E13" s="37">
        <v>1</v>
      </c>
      <c r="F13" s="37">
        <v>50</v>
      </c>
      <c r="G13" s="38" t="s">
        <v>17</v>
      </c>
      <c r="H13" s="39">
        <f t="shared" si="0"/>
        <v>240000</v>
      </c>
      <c r="I13" s="40">
        <f t="shared" si="1"/>
        <v>120000</v>
      </c>
      <c r="J13" s="39"/>
      <c r="K13" s="38"/>
      <c r="L13" s="39"/>
      <c r="M13" s="39"/>
      <c r="N13" s="39"/>
      <c r="O13" s="39"/>
      <c r="P13" s="166"/>
    </row>
    <row r="14" spans="1:16" ht="24.75" customHeight="1">
      <c r="A14" s="236"/>
      <c r="B14" s="239"/>
      <c r="C14" s="38"/>
      <c r="D14" s="37">
        <v>2</v>
      </c>
      <c r="E14" s="37">
        <v>1</v>
      </c>
      <c r="F14" s="37">
        <v>50</v>
      </c>
      <c r="G14" s="38" t="s">
        <v>17</v>
      </c>
      <c r="H14" s="39">
        <f t="shared" si="0"/>
        <v>240000</v>
      </c>
      <c r="I14" s="40">
        <f t="shared" si="1"/>
        <v>120000</v>
      </c>
      <c r="J14" s="39"/>
      <c r="K14" s="38"/>
      <c r="L14" s="39"/>
      <c r="M14" s="39"/>
      <c r="N14" s="39"/>
      <c r="O14" s="39"/>
      <c r="P14" s="166"/>
    </row>
    <row r="15" spans="1:16" ht="24.75" customHeight="1">
      <c r="A15" s="236"/>
      <c r="B15" s="239"/>
      <c r="C15" s="38"/>
      <c r="D15" s="37">
        <v>1</v>
      </c>
      <c r="E15" s="37">
        <v>1</v>
      </c>
      <c r="F15" s="37">
        <v>50</v>
      </c>
      <c r="G15" s="38" t="s">
        <v>20</v>
      </c>
      <c r="H15" s="39">
        <f t="shared" si="0"/>
        <v>60000</v>
      </c>
      <c r="I15" s="40">
        <f t="shared" si="1"/>
        <v>30000</v>
      </c>
      <c r="J15" s="39"/>
      <c r="K15" s="38"/>
      <c r="L15" s="39"/>
      <c r="M15" s="39"/>
      <c r="N15" s="39"/>
      <c r="O15" s="39"/>
      <c r="P15" s="166"/>
    </row>
    <row r="16" spans="1:16" s="31" customFormat="1" ht="24.75" customHeight="1">
      <c r="A16" s="135">
        <v>3</v>
      </c>
      <c r="B16" s="136" t="s">
        <v>115</v>
      </c>
      <c r="C16" s="118"/>
      <c r="D16" s="137"/>
      <c r="E16" s="137">
        <f>SUM(E12:E15)</f>
        <v>4</v>
      </c>
      <c r="F16" s="137">
        <f>SUM(F12:F15)</f>
        <v>250</v>
      </c>
      <c r="G16" s="118"/>
      <c r="H16" s="98"/>
      <c r="I16" s="120">
        <f>SUM(I12:I15)</f>
        <v>510000</v>
      </c>
      <c r="J16" s="98"/>
      <c r="K16" s="74"/>
      <c r="L16" s="76">
        <v>510000</v>
      </c>
      <c r="M16" s="76">
        <v>510000</v>
      </c>
      <c r="N16" s="76"/>
      <c r="O16" s="76"/>
      <c r="P16" s="167"/>
    </row>
    <row r="17" spans="1:16" ht="24.75" customHeight="1">
      <c r="A17" s="236">
        <v>4</v>
      </c>
      <c r="B17" s="239" t="s">
        <v>44</v>
      </c>
      <c r="C17" s="38"/>
      <c r="D17" s="37">
        <v>10</v>
      </c>
      <c r="E17" s="37">
        <v>1</v>
      </c>
      <c r="F17" s="37">
        <v>27</v>
      </c>
      <c r="G17" s="38" t="s">
        <v>17</v>
      </c>
      <c r="H17" s="39">
        <f t="shared" si="0"/>
        <v>240000</v>
      </c>
      <c r="I17" s="40">
        <f t="shared" si="1"/>
        <v>64800</v>
      </c>
      <c r="J17" s="39"/>
      <c r="K17" s="38"/>
      <c r="L17" s="39"/>
      <c r="M17" s="39"/>
      <c r="N17" s="39"/>
      <c r="O17" s="39"/>
      <c r="P17" s="166"/>
    </row>
    <row r="18" spans="1:16" ht="24.75" customHeight="1">
      <c r="A18" s="236"/>
      <c r="B18" s="239"/>
      <c r="C18" s="38"/>
      <c r="D18" s="37">
        <v>2</v>
      </c>
      <c r="E18" s="37">
        <v>1</v>
      </c>
      <c r="F18" s="37">
        <v>44</v>
      </c>
      <c r="G18" s="38" t="s">
        <v>17</v>
      </c>
      <c r="H18" s="39">
        <f t="shared" si="0"/>
        <v>240000</v>
      </c>
      <c r="I18" s="40">
        <f t="shared" si="1"/>
        <v>105600</v>
      </c>
      <c r="J18" s="39"/>
      <c r="K18" s="38"/>
      <c r="L18" s="39"/>
      <c r="M18" s="39"/>
      <c r="N18" s="39"/>
      <c r="O18" s="39"/>
      <c r="P18" s="166"/>
    </row>
    <row r="19" spans="1:16" ht="24.75" customHeight="1">
      <c r="A19" s="236"/>
      <c r="B19" s="239"/>
      <c r="C19" s="38"/>
      <c r="D19" s="37">
        <v>1</v>
      </c>
      <c r="E19" s="37">
        <v>1</v>
      </c>
      <c r="F19" s="37">
        <v>13</v>
      </c>
      <c r="G19" s="38" t="s">
        <v>20</v>
      </c>
      <c r="H19" s="39">
        <f t="shared" si="0"/>
        <v>60000</v>
      </c>
      <c r="I19" s="40">
        <f t="shared" si="1"/>
        <v>7800</v>
      </c>
      <c r="J19" s="39"/>
      <c r="K19" s="38"/>
      <c r="L19" s="39"/>
      <c r="M19" s="39"/>
      <c r="N19" s="39"/>
      <c r="O19" s="39"/>
      <c r="P19" s="166"/>
    </row>
    <row r="20" spans="1:16" ht="24.75" customHeight="1">
      <c r="A20" s="236"/>
      <c r="B20" s="239"/>
      <c r="C20" s="38"/>
      <c r="D20" s="37">
        <v>2</v>
      </c>
      <c r="E20" s="37">
        <v>1</v>
      </c>
      <c r="F20" s="37">
        <v>22</v>
      </c>
      <c r="G20" s="38" t="s">
        <v>20</v>
      </c>
      <c r="H20" s="39">
        <f t="shared" si="0"/>
        <v>60000</v>
      </c>
      <c r="I20" s="40">
        <f t="shared" si="1"/>
        <v>13200</v>
      </c>
      <c r="J20" s="39"/>
      <c r="K20" s="38"/>
      <c r="L20" s="39"/>
      <c r="M20" s="39"/>
      <c r="N20" s="39"/>
      <c r="O20" s="39"/>
      <c r="P20" s="166"/>
    </row>
    <row r="21" spans="1:16" s="31" customFormat="1" ht="24.75" customHeight="1">
      <c r="A21" s="138">
        <v>4</v>
      </c>
      <c r="B21" s="132" t="s">
        <v>44</v>
      </c>
      <c r="C21" s="74"/>
      <c r="D21" s="133"/>
      <c r="E21" s="133">
        <f>SUM(E17:E20)</f>
        <v>4</v>
      </c>
      <c r="F21" s="133">
        <f>SUM(F17:F20)</f>
        <v>106</v>
      </c>
      <c r="G21" s="75"/>
      <c r="H21" s="75"/>
      <c r="I21" s="76">
        <f>SUM(I17:I20)</f>
        <v>191400</v>
      </c>
      <c r="J21" s="159">
        <v>191400</v>
      </c>
      <c r="K21" s="74"/>
      <c r="L21" s="76"/>
      <c r="M21" s="76"/>
      <c r="N21" s="76"/>
      <c r="O21" s="76"/>
      <c r="P21" s="167"/>
    </row>
    <row r="22" spans="1:16" ht="24.75" customHeight="1">
      <c r="A22" s="236">
        <v>5</v>
      </c>
      <c r="B22" s="239" t="s">
        <v>45</v>
      </c>
      <c r="C22" s="38"/>
      <c r="D22" s="37">
        <v>9</v>
      </c>
      <c r="E22" s="37">
        <v>1</v>
      </c>
      <c r="F22" s="37">
        <v>90</v>
      </c>
      <c r="G22" s="38" t="s">
        <v>17</v>
      </c>
      <c r="H22" s="39">
        <f t="shared" si="0"/>
        <v>240000</v>
      </c>
      <c r="I22" s="40">
        <f t="shared" si="1"/>
        <v>216000</v>
      </c>
      <c r="J22" s="39"/>
      <c r="K22" s="38"/>
      <c r="L22" s="39"/>
      <c r="M22" s="39"/>
      <c r="N22" s="39"/>
      <c r="O22" s="39"/>
      <c r="P22" s="166"/>
    </row>
    <row r="23" spans="1:16" ht="24.75" customHeight="1">
      <c r="A23" s="236"/>
      <c r="B23" s="239"/>
      <c r="C23" s="38"/>
      <c r="D23" s="37">
        <v>10</v>
      </c>
      <c r="E23" s="37">
        <v>1</v>
      </c>
      <c r="F23" s="37">
        <v>60</v>
      </c>
      <c r="G23" s="38" t="s">
        <v>17</v>
      </c>
      <c r="H23" s="39">
        <f t="shared" si="0"/>
        <v>240000</v>
      </c>
      <c r="I23" s="40">
        <f t="shared" si="1"/>
        <v>144000</v>
      </c>
      <c r="J23" s="39"/>
      <c r="K23" s="38"/>
      <c r="L23" s="39"/>
      <c r="M23" s="39"/>
      <c r="N23" s="39"/>
      <c r="O23" s="39"/>
      <c r="P23" s="166"/>
    </row>
    <row r="24" spans="1:16" ht="24.75" customHeight="1">
      <c r="A24" s="236"/>
      <c r="B24" s="239"/>
      <c r="C24" s="38"/>
      <c r="D24" s="37">
        <v>11</v>
      </c>
      <c r="E24" s="37">
        <v>1</v>
      </c>
      <c r="F24" s="37">
        <v>35</v>
      </c>
      <c r="G24" s="38" t="s">
        <v>17</v>
      </c>
      <c r="H24" s="39">
        <f t="shared" si="0"/>
        <v>240000</v>
      </c>
      <c r="I24" s="40">
        <f t="shared" si="1"/>
        <v>84000</v>
      </c>
      <c r="J24" s="39"/>
      <c r="K24" s="38"/>
      <c r="L24" s="39"/>
      <c r="M24" s="39"/>
      <c r="N24" s="39"/>
      <c r="O24" s="39"/>
      <c r="P24" s="166"/>
    </row>
    <row r="25" spans="1:16" ht="24.75" customHeight="1">
      <c r="A25" s="236"/>
      <c r="B25" s="239"/>
      <c r="C25" s="71"/>
      <c r="D25" s="37">
        <v>3</v>
      </c>
      <c r="E25" s="37">
        <v>1</v>
      </c>
      <c r="F25" s="37">
        <v>40</v>
      </c>
      <c r="G25" s="38" t="s">
        <v>17</v>
      </c>
      <c r="H25" s="39">
        <f t="shared" si="0"/>
        <v>240000</v>
      </c>
      <c r="I25" s="40">
        <f t="shared" si="1"/>
        <v>96000</v>
      </c>
      <c r="J25" s="39"/>
      <c r="K25" s="38"/>
      <c r="L25" s="39"/>
      <c r="M25" s="39"/>
      <c r="N25" s="39"/>
      <c r="O25" s="39"/>
      <c r="P25" s="166"/>
    </row>
    <row r="26" spans="1:16" ht="24.75" customHeight="1">
      <c r="A26" s="236"/>
      <c r="B26" s="239"/>
      <c r="C26" s="71"/>
      <c r="D26" s="37">
        <v>2</v>
      </c>
      <c r="E26" s="37">
        <v>1</v>
      </c>
      <c r="F26" s="37">
        <v>121</v>
      </c>
      <c r="G26" s="38" t="s">
        <v>20</v>
      </c>
      <c r="H26" s="39">
        <f t="shared" si="0"/>
        <v>60000</v>
      </c>
      <c r="I26" s="40">
        <f t="shared" si="1"/>
        <v>72600</v>
      </c>
      <c r="J26" s="39"/>
      <c r="K26" s="38"/>
      <c r="L26" s="39"/>
      <c r="M26" s="39"/>
      <c r="N26" s="39"/>
      <c r="O26" s="39"/>
      <c r="P26" s="166"/>
    </row>
    <row r="27" spans="1:16" ht="24.75" customHeight="1">
      <c r="A27" s="236"/>
      <c r="B27" s="239"/>
      <c r="C27" s="71"/>
      <c r="D27" s="37">
        <v>3</v>
      </c>
      <c r="E27" s="37">
        <v>1</v>
      </c>
      <c r="F27" s="37">
        <v>82</v>
      </c>
      <c r="G27" s="38" t="s">
        <v>20</v>
      </c>
      <c r="H27" s="39">
        <f t="shared" si="0"/>
        <v>60000</v>
      </c>
      <c r="I27" s="40">
        <f t="shared" si="1"/>
        <v>49200</v>
      </c>
      <c r="J27" s="39"/>
      <c r="K27" s="38"/>
      <c r="L27" s="39"/>
      <c r="M27" s="39"/>
      <c r="N27" s="39"/>
      <c r="O27" s="39"/>
      <c r="P27" s="166"/>
    </row>
    <row r="28" spans="1:16" ht="24.75" customHeight="1">
      <c r="A28" s="236"/>
      <c r="B28" s="239"/>
      <c r="C28" s="38"/>
      <c r="D28" s="37">
        <v>11</v>
      </c>
      <c r="E28" s="37">
        <v>1</v>
      </c>
      <c r="F28" s="37">
        <v>50</v>
      </c>
      <c r="G28" s="38" t="s">
        <v>23</v>
      </c>
      <c r="H28" s="39">
        <f t="shared" si="0"/>
        <v>120000</v>
      </c>
      <c r="I28" s="40">
        <f t="shared" si="1"/>
        <v>60000</v>
      </c>
      <c r="J28" s="39"/>
      <c r="K28" s="38"/>
      <c r="L28" s="39"/>
      <c r="M28" s="39"/>
      <c r="N28" s="39"/>
      <c r="O28" s="39"/>
      <c r="P28" s="166"/>
    </row>
    <row r="29" spans="1:16" s="31" customFormat="1" ht="24.75" customHeight="1">
      <c r="A29" s="131">
        <v>5</v>
      </c>
      <c r="B29" s="80" t="s">
        <v>45</v>
      </c>
      <c r="C29" s="74"/>
      <c r="D29" s="133"/>
      <c r="E29" s="133">
        <f>SUM(E22:E28)</f>
        <v>7</v>
      </c>
      <c r="F29" s="133">
        <f t="shared" ref="F29" si="2">SUM(F22:F28)</f>
        <v>478</v>
      </c>
      <c r="G29" s="75"/>
      <c r="H29" s="75"/>
      <c r="I29" s="76">
        <f>SUM(I22:I28)</f>
        <v>721800</v>
      </c>
      <c r="J29" s="159">
        <v>721800</v>
      </c>
      <c r="K29" s="74"/>
      <c r="L29" s="76"/>
      <c r="M29" s="76"/>
      <c r="N29" s="76"/>
      <c r="O29" s="76"/>
      <c r="P29" s="167"/>
    </row>
    <row r="30" spans="1:16" ht="24.75" customHeight="1">
      <c r="A30" s="131">
        <v>6</v>
      </c>
      <c r="B30" s="70" t="s">
        <v>46</v>
      </c>
      <c r="C30" s="38"/>
      <c r="D30" s="37">
        <v>2</v>
      </c>
      <c r="E30" s="37">
        <v>1</v>
      </c>
      <c r="F30" s="37">
        <v>135</v>
      </c>
      <c r="G30" s="38" t="s">
        <v>23</v>
      </c>
      <c r="H30" s="39">
        <f t="shared" ref="H30" si="3">IF(G30="ក",240000,IF(G30="គ",60000,120000))</f>
        <v>120000</v>
      </c>
      <c r="I30" s="40">
        <f t="shared" ref="I30" si="4">F30*H30/100</f>
        <v>162000</v>
      </c>
      <c r="J30" s="39"/>
      <c r="K30" s="38"/>
      <c r="L30" s="39"/>
      <c r="M30" s="39"/>
      <c r="N30" s="39"/>
      <c r="O30" s="39"/>
      <c r="P30" s="166"/>
    </row>
    <row r="31" spans="1:16" s="31" customFormat="1" ht="24.75" customHeight="1">
      <c r="A31" s="131">
        <v>6</v>
      </c>
      <c r="B31" s="80" t="s">
        <v>46</v>
      </c>
      <c r="C31" s="74"/>
      <c r="D31" s="133"/>
      <c r="E31" s="133">
        <v>1</v>
      </c>
      <c r="F31" s="133">
        <v>135</v>
      </c>
      <c r="G31" s="74"/>
      <c r="H31" s="76"/>
      <c r="I31" s="77">
        <f>SUM(I30)</f>
        <v>162000</v>
      </c>
      <c r="J31" s="159">
        <v>162000</v>
      </c>
      <c r="K31" s="74"/>
      <c r="L31" s="76"/>
      <c r="M31" s="76"/>
      <c r="N31" s="76"/>
      <c r="O31" s="76"/>
      <c r="P31" s="167"/>
    </row>
    <row r="32" spans="1:16" ht="24.75" customHeight="1">
      <c r="A32" s="236">
        <v>7</v>
      </c>
      <c r="B32" s="239" t="s">
        <v>47</v>
      </c>
      <c r="C32" s="38"/>
      <c r="D32" s="37">
        <v>1</v>
      </c>
      <c r="E32" s="37">
        <v>1</v>
      </c>
      <c r="F32" s="37">
        <v>54</v>
      </c>
      <c r="G32" s="38" t="s">
        <v>17</v>
      </c>
      <c r="H32" s="39">
        <f t="shared" ref="H32" si="5">IF(G32="ក",240000,IF(G32="គ",60000,120000))</f>
        <v>240000</v>
      </c>
      <c r="I32" s="40">
        <f t="shared" ref="I32" si="6">F32*H32/100</f>
        <v>129600</v>
      </c>
      <c r="J32" s="39"/>
      <c r="K32" s="38"/>
      <c r="L32" s="39"/>
      <c r="M32" s="39"/>
      <c r="N32" s="39"/>
      <c r="O32" s="39"/>
      <c r="P32" s="166"/>
    </row>
    <row r="33" spans="1:16" ht="24.75" customHeight="1">
      <c r="A33" s="236"/>
      <c r="B33" s="239"/>
      <c r="C33" s="38"/>
      <c r="D33" s="37">
        <v>11</v>
      </c>
      <c r="E33" s="37">
        <v>1</v>
      </c>
      <c r="F33" s="37">
        <v>60</v>
      </c>
      <c r="G33" s="38" t="s">
        <v>17</v>
      </c>
      <c r="H33" s="39">
        <f t="shared" si="0"/>
        <v>240000</v>
      </c>
      <c r="I33" s="40">
        <f t="shared" si="1"/>
        <v>144000</v>
      </c>
      <c r="J33" s="39"/>
      <c r="K33" s="38"/>
      <c r="L33" s="39"/>
      <c r="M33" s="39"/>
      <c r="N33" s="39"/>
      <c r="O33" s="39"/>
      <c r="P33" s="166"/>
    </row>
    <row r="34" spans="1:16" ht="24.75" customHeight="1">
      <c r="A34" s="236"/>
      <c r="B34" s="239"/>
      <c r="C34" s="38"/>
      <c r="D34" s="37">
        <v>10</v>
      </c>
      <c r="E34" s="37">
        <v>1</v>
      </c>
      <c r="F34" s="37">
        <v>57</v>
      </c>
      <c r="G34" s="38" t="s">
        <v>23</v>
      </c>
      <c r="H34" s="39">
        <f t="shared" si="0"/>
        <v>120000</v>
      </c>
      <c r="I34" s="40">
        <f t="shared" si="1"/>
        <v>68400</v>
      </c>
      <c r="J34" s="39"/>
      <c r="K34" s="38"/>
      <c r="L34" s="39"/>
      <c r="M34" s="39"/>
      <c r="N34" s="39"/>
      <c r="O34" s="39"/>
      <c r="P34" s="166"/>
    </row>
    <row r="35" spans="1:16" ht="24.75" customHeight="1">
      <c r="A35" s="236"/>
      <c r="B35" s="239"/>
      <c r="C35" s="38"/>
      <c r="D35" s="37">
        <v>2</v>
      </c>
      <c r="E35" s="37">
        <v>1</v>
      </c>
      <c r="F35" s="37">
        <v>45</v>
      </c>
      <c r="G35" s="38" t="s">
        <v>20</v>
      </c>
      <c r="H35" s="39">
        <f t="shared" si="0"/>
        <v>60000</v>
      </c>
      <c r="I35" s="40">
        <f t="shared" si="1"/>
        <v>27000</v>
      </c>
      <c r="J35" s="39"/>
      <c r="K35" s="38"/>
      <c r="L35" s="39"/>
      <c r="M35" s="39"/>
      <c r="N35" s="39"/>
      <c r="O35" s="39"/>
      <c r="P35" s="166"/>
    </row>
    <row r="36" spans="1:16" ht="24.75" customHeight="1">
      <c r="A36" s="236"/>
      <c r="B36" s="239"/>
      <c r="C36" s="38"/>
      <c r="D36" s="37">
        <v>1</v>
      </c>
      <c r="E36" s="37">
        <v>1</v>
      </c>
      <c r="F36" s="37">
        <v>40</v>
      </c>
      <c r="G36" s="38" t="s">
        <v>20</v>
      </c>
      <c r="H36" s="39">
        <f t="shared" si="0"/>
        <v>60000</v>
      </c>
      <c r="I36" s="40">
        <f t="shared" si="1"/>
        <v>24000</v>
      </c>
      <c r="J36" s="39"/>
      <c r="K36" s="38"/>
      <c r="L36" s="39"/>
      <c r="M36" s="39"/>
      <c r="N36" s="39"/>
      <c r="O36" s="39"/>
      <c r="P36" s="166"/>
    </row>
    <row r="37" spans="1:16" s="31" customFormat="1" ht="24.75" customHeight="1">
      <c r="A37" s="131">
        <v>7</v>
      </c>
      <c r="B37" s="80" t="s">
        <v>47</v>
      </c>
      <c r="C37" s="74"/>
      <c r="D37" s="133"/>
      <c r="E37" s="133">
        <f>SUM(E32:E36)</f>
        <v>5</v>
      </c>
      <c r="F37" s="133">
        <f>SUM(F32:F36)</f>
        <v>256</v>
      </c>
      <c r="G37" s="75"/>
      <c r="H37" s="75"/>
      <c r="I37" s="76">
        <f>SUM(I32:I36)</f>
        <v>393000</v>
      </c>
      <c r="J37" s="159">
        <v>393000</v>
      </c>
      <c r="K37" s="74"/>
      <c r="L37" s="76"/>
      <c r="M37" s="76"/>
      <c r="N37" s="76"/>
      <c r="O37" s="76"/>
      <c r="P37" s="167"/>
    </row>
    <row r="38" spans="1:16" ht="24.75" customHeight="1">
      <c r="A38" s="236">
        <v>8</v>
      </c>
      <c r="B38" s="239" t="s">
        <v>48</v>
      </c>
      <c r="C38" s="38"/>
      <c r="D38" s="37">
        <v>10</v>
      </c>
      <c r="E38" s="37">
        <v>1</v>
      </c>
      <c r="F38" s="37">
        <v>29</v>
      </c>
      <c r="G38" s="38" t="s">
        <v>17</v>
      </c>
      <c r="H38" s="39">
        <f t="shared" si="0"/>
        <v>240000</v>
      </c>
      <c r="I38" s="40">
        <f t="shared" si="1"/>
        <v>69600</v>
      </c>
      <c r="J38" s="39"/>
      <c r="K38" s="38"/>
      <c r="L38" s="39"/>
      <c r="M38" s="39"/>
      <c r="N38" s="39"/>
      <c r="O38" s="39"/>
      <c r="P38" s="166"/>
    </row>
    <row r="39" spans="1:16" ht="24.75" customHeight="1">
      <c r="A39" s="236"/>
      <c r="B39" s="239"/>
      <c r="C39" s="38"/>
      <c r="D39" s="37">
        <v>10</v>
      </c>
      <c r="E39" s="37">
        <v>1</v>
      </c>
      <c r="F39" s="37">
        <v>50</v>
      </c>
      <c r="G39" s="38" t="s">
        <v>17</v>
      </c>
      <c r="H39" s="39">
        <f t="shared" si="0"/>
        <v>240000</v>
      </c>
      <c r="I39" s="40">
        <f t="shared" si="1"/>
        <v>120000</v>
      </c>
      <c r="J39" s="39"/>
      <c r="K39" s="38"/>
      <c r="L39" s="39"/>
      <c r="M39" s="39"/>
      <c r="N39" s="39"/>
      <c r="O39" s="39"/>
      <c r="P39" s="166"/>
    </row>
    <row r="40" spans="1:16" ht="24.75" customHeight="1">
      <c r="A40" s="236"/>
      <c r="B40" s="239"/>
      <c r="C40" s="38"/>
      <c r="D40" s="37">
        <v>9</v>
      </c>
      <c r="E40" s="37">
        <v>1</v>
      </c>
      <c r="F40" s="37">
        <v>100</v>
      </c>
      <c r="G40" s="38" t="s">
        <v>17</v>
      </c>
      <c r="H40" s="39">
        <f t="shared" si="0"/>
        <v>240000</v>
      </c>
      <c r="I40" s="40">
        <f t="shared" si="1"/>
        <v>240000</v>
      </c>
      <c r="J40" s="39"/>
      <c r="K40" s="38"/>
      <c r="L40" s="39"/>
      <c r="M40" s="39"/>
      <c r="N40" s="39"/>
      <c r="O40" s="39"/>
      <c r="P40" s="166"/>
    </row>
    <row r="41" spans="1:16" ht="24.75" customHeight="1">
      <c r="A41" s="138">
        <v>8</v>
      </c>
      <c r="B41" s="132" t="s">
        <v>48</v>
      </c>
      <c r="C41" s="74"/>
      <c r="D41" s="37"/>
      <c r="E41" s="133">
        <f>SUM(E38:E40)</f>
        <v>3</v>
      </c>
      <c r="F41" s="133">
        <f t="shared" ref="F41" si="7">SUM(F38:F40)</f>
        <v>179</v>
      </c>
      <c r="G41" s="75"/>
      <c r="H41" s="75"/>
      <c r="I41" s="76">
        <f>SUM(I38:I40)</f>
        <v>429600</v>
      </c>
      <c r="J41" s="160">
        <v>429600</v>
      </c>
      <c r="K41" s="38"/>
      <c r="L41" s="39"/>
      <c r="M41" s="39"/>
      <c r="N41" s="39"/>
      <c r="O41" s="39"/>
      <c r="P41" s="166"/>
    </row>
    <row r="42" spans="1:16" ht="24.75" customHeight="1">
      <c r="A42" s="236">
        <v>9</v>
      </c>
      <c r="B42" s="239" t="s">
        <v>49</v>
      </c>
      <c r="C42" s="71"/>
      <c r="D42" s="37">
        <v>2</v>
      </c>
      <c r="E42" s="37">
        <v>1</v>
      </c>
      <c r="F42" s="37">
        <v>55</v>
      </c>
      <c r="G42" s="38" t="s">
        <v>20</v>
      </c>
      <c r="H42" s="39">
        <f>IF(G42="ក",240000,IF(G42="គ",60000,120000))</f>
        <v>60000</v>
      </c>
      <c r="I42" s="40">
        <f>F42*H42/100</f>
        <v>33000</v>
      </c>
      <c r="J42" s="39"/>
      <c r="K42" s="38"/>
      <c r="L42" s="39"/>
      <c r="M42" s="39"/>
      <c r="N42" s="39"/>
      <c r="O42" s="39"/>
      <c r="P42" s="166"/>
    </row>
    <row r="43" spans="1:16" ht="24.75" customHeight="1">
      <c r="A43" s="236"/>
      <c r="B43" s="239"/>
      <c r="C43" s="71"/>
      <c r="D43" s="37">
        <v>10</v>
      </c>
      <c r="E43" s="37">
        <v>1</v>
      </c>
      <c r="F43" s="37">
        <v>60</v>
      </c>
      <c r="G43" s="38" t="s">
        <v>17</v>
      </c>
      <c r="H43" s="39">
        <f t="shared" ref="H43:H138" si="8">IF(G43="ក",240000,IF(G43="គ",60000,120000))</f>
        <v>240000</v>
      </c>
      <c r="I43" s="40">
        <f t="shared" ref="I43:I138" si="9">F43*H43/100</f>
        <v>144000</v>
      </c>
      <c r="J43" s="39"/>
      <c r="K43" s="38"/>
      <c r="L43" s="39"/>
      <c r="M43" s="39"/>
      <c r="N43" s="39"/>
      <c r="O43" s="39"/>
      <c r="P43" s="166"/>
    </row>
    <row r="44" spans="1:16" ht="24.75" customHeight="1">
      <c r="A44" s="236"/>
      <c r="B44" s="239"/>
      <c r="C44" s="71"/>
      <c r="D44" s="37">
        <v>1</v>
      </c>
      <c r="E44" s="37">
        <v>1</v>
      </c>
      <c r="F44" s="37">
        <v>25</v>
      </c>
      <c r="G44" s="38" t="s">
        <v>20</v>
      </c>
      <c r="H44" s="39">
        <f t="shared" si="8"/>
        <v>60000</v>
      </c>
      <c r="I44" s="40">
        <f t="shared" si="9"/>
        <v>15000</v>
      </c>
      <c r="J44" s="39"/>
      <c r="K44" s="38"/>
      <c r="L44" s="39"/>
      <c r="M44" s="39"/>
      <c r="N44" s="39"/>
      <c r="O44" s="39"/>
      <c r="P44" s="166"/>
    </row>
    <row r="45" spans="1:16" ht="24.75" customHeight="1">
      <c r="A45" s="236"/>
      <c r="B45" s="239"/>
      <c r="C45" s="38"/>
      <c r="D45" s="37">
        <v>2</v>
      </c>
      <c r="E45" s="37">
        <v>1</v>
      </c>
      <c r="F45" s="37">
        <v>50</v>
      </c>
      <c r="G45" s="38" t="s">
        <v>20</v>
      </c>
      <c r="H45" s="39">
        <f t="shared" si="8"/>
        <v>60000</v>
      </c>
      <c r="I45" s="40">
        <f t="shared" si="9"/>
        <v>30000</v>
      </c>
      <c r="J45" s="39"/>
      <c r="K45" s="38"/>
      <c r="L45" s="39"/>
      <c r="M45" s="39"/>
      <c r="N45" s="39"/>
      <c r="O45" s="39"/>
      <c r="P45" s="166"/>
    </row>
    <row r="46" spans="1:16" s="31" customFormat="1" ht="24.75" customHeight="1">
      <c r="A46" s="116">
        <v>9</v>
      </c>
      <c r="B46" s="141" t="s">
        <v>49</v>
      </c>
      <c r="C46" s="118"/>
      <c r="D46" s="137"/>
      <c r="E46" s="137">
        <f>SUM(E42:E45)</f>
        <v>4</v>
      </c>
      <c r="F46" s="137">
        <f t="shared" ref="F46" si="10">SUM(F42:F45)</f>
        <v>190</v>
      </c>
      <c r="G46" s="119"/>
      <c r="H46" s="119"/>
      <c r="I46" s="98">
        <f>SUM(I42:I45)</f>
        <v>222000</v>
      </c>
      <c r="J46" s="98">
        <v>189000</v>
      </c>
      <c r="K46" s="74"/>
      <c r="L46" s="76">
        <f>I46-J46</f>
        <v>33000</v>
      </c>
      <c r="M46" s="76">
        <v>33000</v>
      </c>
      <c r="N46" s="76"/>
      <c r="O46" s="76"/>
      <c r="P46" s="167"/>
    </row>
    <row r="47" spans="1:16" ht="24.75" customHeight="1">
      <c r="A47" s="236">
        <v>10</v>
      </c>
      <c r="B47" s="239" t="s">
        <v>50</v>
      </c>
      <c r="C47" s="38"/>
      <c r="D47" s="37">
        <v>9</v>
      </c>
      <c r="E47" s="37">
        <v>1</v>
      </c>
      <c r="F47" s="37">
        <v>120</v>
      </c>
      <c r="G47" s="38" t="s">
        <v>23</v>
      </c>
      <c r="H47" s="39">
        <f t="shared" si="8"/>
        <v>120000</v>
      </c>
      <c r="I47" s="40">
        <f t="shared" si="9"/>
        <v>144000</v>
      </c>
      <c r="J47" s="39"/>
      <c r="K47" s="38"/>
      <c r="L47" s="39"/>
      <c r="M47" s="39"/>
      <c r="N47" s="39"/>
      <c r="O47" s="39"/>
      <c r="P47" s="166"/>
    </row>
    <row r="48" spans="1:16" ht="24.75" customHeight="1">
      <c r="A48" s="236"/>
      <c r="B48" s="239"/>
      <c r="C48" s="38"/>
      <c r="D48" s="37">
        <v>10</v>
      </c>
      <c r="E48" s="37">
        <v>1</v>
      </c>
      <c r="F48" s="37">
        <v>112</v>
      </c>
      <c r="G48" s="38" t="s">
        <v>20</v>
      </c>
      <c r="H48" s="39">
        <f t="shared" si="8"/>
        <v>60000</v>
      </c>
      <c r="I48" s="40">
        <f t="shared" si="9"/>
        <v>67200</v>
      </c>
      <c r="J48" s="39"/>
      <c r="K48" s="38"/>
      <c r="L48" s="39"/>
      <c r="M48" s="39"/>
      <c r="N48" s="39"/>
      <c r="O48" s="39"/>
      <c r="P48" s="166"/>
    </row>
    <row r="49" spans="1:16" ht="24.75" customHeight="1">
      <c r="A49" s="236"/>
      <c r="B49" s="239"/>
      <c r="C49" s="38"/>
      <c r="D49" s="37">
        <v>9</v>
      </c>
      <c r="E49" s="37">
        <v>1</v>
      </c>
      <c r="F49" s="37">
        <v>45</v>
      </c>
      <c r="G49" s="38" t="s">
        <v>23</v>
      </c>
      <c r="H49" s="39">
        <f t="shared" si="8"/>
        <v>120000</v>
      </c>
      <c r="I49" s="40">
        <f t="shared" si="9"/>
        <v>54000</v>
      </c>
      <c r="J49" s="39"/>
      <c r="K49" s="38"/>
      <c r="L49" s="39"/>
      <c r="M49" s="39"/>
      <c r="N49" s="39"/>
      <c r="O49" s="39"/>
      <c r="P49" s="166"/>
    </row>
    <row r="50" spans="1:16" ht="24.75" customHeight="1">
      <c r="A50" s="236"/>
      <c r="B50" s="239"/>
      <c r="C50" s="38"/>
      <c r="D50" s="37">
        <v>10</v>
      </c>
      <c r="E50" s="37">
        <v>1</v>
      </c>
      <c r="F50" s="37">
        <v>30</v>
      </c>
      <c r="G50" s="38" t="s">
        <v>17</v>
      </c>
      <c r="H50" s="39">
        <f t="shared" ref="H50" si="11">IF(G50="ក",240000,IF(G50="គ",60000,120000))</f>
        <v>240000</v>
      </c>
      <c r="I50" s="40">
        <f t="shared" ref="I50" si="12">F50*H50/100</f>
        <v>72000</v>
      </c>
      <c r="J50" s="39"/>
      <c r="K50" s="38"/>
      <c r="L50" s="39"/>
      <c r="M50" s="39"/>
      <c r="N50" s="39"/>
      <c r="O50" s="39"/>
      <c r="P50" s="166"/>
    </row>
    <row r="51" spans="1:16" s="31" customFormat="1" ht="24.75" customHeight="1">
      <c r="A51" s="135">
        <v>10</v>
      </c>
      <c r="B51" s="136" t="s">
        <v>50</v>
      </c>
      <c r="C51" s="118"/>
      <c r="D51" s="137"/>
      <c r="E51" s="137">
        <f>SUM(E47:E50)</f>
        <v>4</v>
      </c>
      <c r="F51" s="137">
        <f t="shared" ref="F51" si="13">SUM(F47:F50)</f>
        <v>307</v>
      </c>
      <c r="G51" s="119"/>
      <c r="H51" s="119"/>
      <c r="I51" s="98">
        <f>SUM(I47:I50)</f>
        <v>337200</v>
      </c>
      <c r="J51" s="98"/>
      <c r="K51" s="74"/>
      <c r="L51" s="76">
        <f>I51-J51</f>
        <v>337200</v>
      </c>
      <c r="M51" s="76">
        <v>337200</v>
      </c>
      <c r="N51" s="76"/>
      <c r="O51" s="76"/>
      <c r="P51" s="167"/>
    </row>
    <row r="52" spans="1:16" ht="24.75" customHeight="1">
      <c r="A52" s="236">
        <v>11</v>
      </c>
      <c r="B52" s="239" t="s">
        <v>51</v>
      </c>
      <c r="C52" s="38"/>
      <c r="D52" s="37">
        <v>3</v>
      </c>
      <c r="E52" s="37">
        <v>1</v>
      </c>
      <c r="F52" s="37">
        <v>50</v>
      </c>
      <c r="G52" s="38" t="s">
        <v>23</v>
      </c>
      <c r="H52" s="39">
        <f t="shared" si="8"/>
        <v>120000</v>
      </c>
      <c r="I52" s="40">
        <f t="shared" si="9"/>
        <v>60000</v>
      </c>
      <c r="J52" s="39"/>
      <c r="K52" s="38"/>
      <c r="L52" s="39"/>
      <c r="M52" s="39"/>
      <c r="N52" s="39"/>
      <c r="O52" s="39"/>
      <c r="P52" s="166"/>
    </row>
    <row r="53" spans="1:16" ht="24.75" customHeight="1">
      <c r="A53" s="236"/>
      <c r="B53" s="239"/>
      <c r="C53" s="38"/>
      <c r="D53" s="37">
        <v>3</v>
      </c>
      <c r="E53" s="37">
        <v>1</v>
      </c>
      <c r="F53" s="37">
        <v>40</v>
      </c>
      <c r="G53" s="38" t="s">
        <v>17</v>
      </c>
      <c r="H53" s="39">
        <f t="shared" si="8"/>
        <v>240000</v>
      </c>
      <c r="I53" s="40">
        <f t="shared" si="9"/>
        <v>96000</v>
      </c>
      <c r="J53" s="39"/>
      <c r="K53" s="38"/>
      <c r="L53" s="39"/>
      <c r="M53" s="39"/>
      <c r="N53" s="39"/>
      <c r="O53" s="39"/>
      <c r="P53" s="166"/>
    </row>
    <row r="54" spans="1:16" ht="24.75" customHeight="1">
      <c r="A54" s="236"/>
      <c r="B54" s="239"/>
      <c r="C54" s="38"/>
      <c r="D54" s="37">
        <v>11</v>
      </c>
      <c r="E54" s="37">
        <v>1</v>
      </c>
      <c r="F54" s="37">
        <v>41</v>
      </c>
      <c r="G54" s="38" t="s">
        <v>17</v>
      </c>
      <c r="H54" s="39">
        <f t="shared" si="8"/>
        <v>240000</v>
      </c>
      <c r="I54" s="40">
        <f t="shared" si="9"/>
        <v>98400</v>
      </c>
      <c r="J54" s="39"/>
      <c r="K54" s="38"/>
      <c r="L54" s="39"/>
      <c r="M54" s="39"/>
      <c r="N54" s="39"/>
      <c r="O54" s="39"/>
      <c r="P54" s="166"/>
    </row>
    <row r="55" spans="1:16" ht="24.75" customHeight="1">
      <c r="A55" s="236"/>
      <c r="B55" s="239"/>
      <c r="C55" s="38"/>
      <c r="D55" s="37">
        <v>9</v>
      </c>
      <c r="E55" s="37">
        <v>1</v>
      </c>
      <c r="F55" s="37">
        <v>80</v>
      </c>
      <c r="G55" s="38" t="s">
        <v>17</v>
      </c>
      <c r="H55" s="39">
        <f t="shared" si="8"/>
        <v>240000</v>
      </c>
      <c r="I55" s="40">
        <f t="shared" si="9"/>
        <v>192000</v>
      </c>
      <c r="J55" s="39"/>
      <c r="K55" s="38"/>
      <c r="L55" s="39"/>
      <c r="M55" s="39"/>
      <c r="N55" s="39"/>
      <c r="O55" s="39"/>
      <c r="P55" s="166"/>
    </row>
    <row r="56" spans="1:16" ht="24.75" customHeight="1">
      <c r="A56" s="236"/>
      <c r="B56" s="239"/>
      <c r="C56" s="38"/>
      <c r="D56" s="37">
        <v>11</v>
      </c>
      <c r="E56" s="37">
        <v>1</v>
      </c>
      <c r="F56" s="37">
        <v>60</v>
      </c>
      <c r="G56" s="38" t="s">
        <v>17</v>
      </c>
      <c r="H56" s="39">
        <f t="shared" si="8"/>
        <v>240000</v>
      </c>
      <c r="I56" s="40">
        <f t="shared" si="9"/>
        <v>144000</v>
      </c>
      <c r="J56" s="39"/>
      <c r="K56" s="38"/>
      <c r="L56" s="39"/>
      <c r="M56" s="39"/>
      <c r="N56" s="39"/>
      <c r="O56" s="39"/>
      <c r="P56" s="166"/>
    </row>
    <row r="57" spans="1:16" ht="24.75" customHeight="1">
      <c r="A57" s="236"/>
      <c r="B57" s="239"/>
      <c r="C57" s="38"/>
      <c r="D57" s="37">
        <v>11</v>
      </c>
      <c r="E57" s="37">
        <v>1</v>
      </c>
      <c r="F57" s="37">
        <v>110</v>
      </c>
      <c r="G57" s="38" t="s">
        <v>17</v>
      </c>
      <c r="H57" s="39">
        <f t="shared" si="8"/>
        <v>240000</v>
      </c>
      <c r="I57" s="40">
        <f t="shared" si="9"/>
        <v>264000</v>
      </c>
      <c r="J57" s="39"/>
      <c r="K57" s="38"/>
      <c r="L57" s="39"/>
      <c r="M57" s="39"/>
      <c r="N57" s="39"/>
      <c r="O57" s="39"/>
      <c r="P57" s="166"/>
    </row>
    <row r="58" spans="1:16" ht="24.75" customHeight="1">
      <c r="A58" s="236"/>
      <c r="B58" s="239"/>
      <c r="C58" s="38"/>
      <c r="D58" s="37">
        <v>2</v>
      </c>
      <c r="E58" s="37">
        <v>1</v>
      </c>
      <c r="F58" s="37">
        <v>193</v>
      </c>
      <c r="G58" s="38" t="s">
        <v>20</v>
      </c>
      <c r="H58" s="39">
        <f t="shared" si="8"/>
        <v>60000</v>
      </c>
      <c r="I58" s="40">
        <f t="shared" si="9"/>
        <v>115800</v>
      </c>
      <c r="J58" s="39"/>
      <c r="K58" s="38"/>
      <c r="L58" s="39"/>
      <c r="M58" s="39"/>
      <c r="N58" s="39"/>
      <c r="O58" s="39"/>
      <c r="P58" s="166"/>
    </row>
    <row r="59" spans="1:16" ht="24.75" customHeight="1">
      <c r="A59" s="236"/>
      <c r="B59" s="239"/>
      <c r="C59" s="71"/>
      <c r="D59" s="37">
        <v>10</v>
      </c>
      <c r="E59" s="37">
        <v>1</v>
      </c>
      <c r="F59" s="37">
        <v>118</v>
      </c>
      <c r="G59" s="38" t="s">
        <v>23</v>
      </c>
      <c r="H59" s="39">
        <f t="shared" si="8"/>
        <v>120000</v>
      </c>
      <c r="I59" s="40">
        <f t="shared" si="9"/>
        <v>141600</v>
      </c>
      <c r="J59" s="39"/>
      <c r="K59" s="38"/>
      <c r="L59" s="39"/>
      <c r="M59" s="39"/>
      <c r="N59" s="39"/>
      <c r="O59" s="39"/>
      <c r="P59" s="166"/>
    </row>
    <row r="60" spans="1:16" ht="24.75" customHeight="1">
      <c r="A60" s="236"/>
      <c r="B60" s="239"/>
      <c r="C60" s="71"/>
      <c r="D60" s="37">
        <v>11</v>
      </c>
      <c r="E60" s="37">
        <v>1</v>
      </c>
      <c r="F60" s="37">
        <v>128</v>
      </c>
      <c r="G60" s="38" t="s">
        <v>23</v>
      </c>
      <c r="H60" s="39">
        <f t="shared" si="8"/>
        <v>120000</v>
      </c>
      <c r="I60" s="40">
        <f t="shared" si="9"/>
        <v>153600</v>
      </c>
      <c r="J60" s="39"/>
      <c r="K60" s="38"/>
      <c r="L60" s="39"/>
      <c r="M60" s="39"/>
      <c r="N60" s="39"/>
      <c r="O60" s="39"/>
      <c r="P60" s="166"/>
    </row>
    <row r="61" spans="1:16" ht="24.75" customHeight="1">
      <c r="A61" s="236"/>
      <c r="B61" s="239"/>
      <c r="C61" s="71"/>
      <c r="D61" s="37">
        <v>11</v>
      </c>
      <c r="E61" s="37">
        <v>1</v>
      </c>
      <c r="F61" s="37">
        <v>50</v>
      </c>
      <c r="G61" s="38" t="s">
        <v>23</v>
      </c>
      <c r="H61" s="39">
        <f t="shared" si="8"/>
        <v>120000</v>
      </c>
      <c r="I61" s="40">
        <f t="shared" ref="I61" si="14">F61*H61/100</f>
        <v>60000</v>
      </c>
      <c r="J61" s="39"/>
      <c r="K61" s="38"/>
      <c r="L61" s="39"/>
      <c r="M61" s="39"/>
      <c r="N61" s="39"/>
      <c r="O61" s="39"/>
      <c r="P61" s="166"/>
    </row>
    <row r="62" spans="1:16" s="35" customFormat="1" ht="24.75" customHeight="1">
      <c r="A62" s="131">
        <v>11</v>
      </c>
      <c r="B62" s="52" t="s">
        <v>51</v>
      </c>
      <c r="C62" s="139"/>
      <c r="D62" s="43"/>
      <c r="E62" s="43">
        <f>SUM(E52:E61)</f>
        <v>10</v>
      </c>
      <c r="F62" s="43">
        <f t="shared" ref="F62" si="15">SUM(F52:F61)</f>
        <v>870</v>
      </c>
      <c r="G62" s="44"/>
      <c r="H62" s="44"/>
      <c r="I62" s="162">
        <f>SUM(I52:I61)</f>
        <v>1325400</v>
      </c>
      <c r="J62" s="161">
        <v>1325400</v>
      </c>
      <c r="K62" s="46"/>
      <c r="L62" s="39"/>
      <c r="M62" s="39"/>
      <c r="N62" s="39"/>
      <c r="O62" s="39"/>
      <c r="P62" s="166"/>
    </row>
    <row r="63" spans="1:16" ht="24.75" customHeight="1">
      <c r="A63" s="236">
        <v>12</v>
      </c>
      <c r="B63" s="239" t="s">
        <v>52</v>
      </c>
      <c r="C63" s="38"/>
      <c r="D63" s="37">
        <v>11</v>
      </c>
      <c r="E63" s="37">
        <v>1</v>
      </c>
      <c r="F63" s="37">
        <v>112</v>
      </c>
      <c r="G63" s="38" t="s">
        <v>17</v>
      </c>
      <c r="H63" s="39">
        <f t="shared" si="8"/>
        <v>240000</v>
      </c>
      <c r="I63" s="40">
        <f t="shared" si="9"/>
        <v>268800</v>
      </c>
      <c r="J63" s="39"/>
      <c r="K63" s="38"/>
      <c r="L63" s="39"/>
      <c r="M63" s="39"/>
      <c r="N63" s="39"/>
      <c r="O63" s="39"/>
      <c r="P63" s="166"/>
    </row>
    <row r="64" spans="1:16" ht="24.75" customHeight="1">
      <c r="A64" s="236"/>
      <c r="B64" s="239"/>
      <c r="C64" s="38"/>
      <c r="D64" s="37">
        <v>9</v>
      </c>
      <c r="E64" s="37">
        <v>1</v>
      </c>
      <c r="F64" s="37">
        <v>29</v>
      </c>
      <c r="G64" s="38" t="s">
        <v>17</v>
      </c>
      <c r="H64" s="39">
        <f t="shared" si="8"/>
        <v>240000</v>
      </c>
      <c r="I64" s="40">
        <f t="shared" si="9"/>
        <v>69600</v>
      </c>
      <c r="J64" s="39"/>
      <c r="K64" s="38"/>
      <c r="L64" s="39"/>
      <c r="M64" s="39"/>
      <c r="N64" s="39"/>
      <c r="O64" s="39"/>
      <c r="P64" s="166"/>
    </row>
    <row r="65" spans="1:16" ht="24.75" customHeight="1">
      <c r="A65" s="236"/>
      <c r="B65" s="239"/>
      <c r="C65" s="38"/>
      <c r="D65" s="37">
        <v>11</v>
      </c>
      <c r="E65" s="37">
        <v>1</v>
      </c>
      <c r="F65" s="37">
        <v>94</v>
      </c>
      <c r="G65" s="38" t="s">
        <v>17</v>
      </c>
      <c r="H65" s="39">
        <f t="shared" si="8"/>
        <v>240000</v>
      </c>
      <c r="I65" s="40">
        <f t="shared" si="9"/>
        <v>225600</v>
      </c>
      <c r="J65" s="39"/>
      <c r="K65" s="38"/>
      <c r="L65" s="39"/>
      <c r="M65" s="39"/>
      <c r="N65" s="39"/>
      <c r="O65" s="39"/>
      <c r="P65" s="166"/>
    </row>
    <row r="66" spans="1:16" ht="24.75" customHeight="1">
      <c r="A66" s="236"/>
      <c r="B66" s="239"/>
      <c r="C66" s="38"/>
      <c r="D66" s="37">
        <v>3</v>
      </c>
      <c r="E66" s="37">
        <v>1</v>
      </c>
      <c r="F66" s="37">
        <v>60</v>
      </c>
      <c r="G66" s="38" t="s">
        <v>23</v>
      </c>
      <c r="H66" s="39">
        <f t="shared" si="8"/>
        <v>120000</v>
      </c>
      <c r="I66" s="40">
        <f t="shared" si="9"/>
        <v>72000</v>
      </c>
      <c r="J66" s="39"/>
      <c r="K66" s="38"/>
      <c r="L66" s="39"/>
      <c r="M66" s="39"/>
      <c r="N66" s="39"/>
      <c r="O66" s="39"/>
      <c r="P66" s="166"/>
    </row>
    <row r="67" spans="1:16" ht="24.75" customHeight="1">
      <c r="A67" s="236"/>
      <c r="B67" s="239"/>
      <c r="C67" s="38"/>
      <c r="D67" s="37">
        <v>1</v>
      </c>
      <c r="E67" s="37">
        <v>1</v>
      </c>
      <c r="F67" s="37">
        <v>5</v>
      </c>
      <c r="G67" s="38" t="s">
        <v>20</v>
      </c>
      <c r="H67" s="39">
        <f t="shared" si="8"/>
        <v>60000</v>
      </c>
      <c r="I67" s="40">
        <f t="shared" si="9"/>
        <v>3000</v>
      </c>
      <c r="J67" s="39"/>
      <c r="K67" s="38"/>
      <c r="L67" s="39"/>
      <c r="M67" s="39"/>
      <c r="N67" s="39"/>
      <c r="O67" s="39"/>
      <c r="P67" s="166"/>
    </row>
    <row r="68" spans="1:16" ht="24.75" customHeight="1">
      <c r="A68" s="236"/>
      <c r="B68" s="239"/>
      <c r="C68" s="38"/>
      <c r="D68" s="37">
        <v>3</v>
      </c>
      <c r="E68" s="37">
        <v>1</v>
      </c>
      <c r="F68" s="37">
        <v>120</v>
      </c>
      <c r="G68" s="38" t="s">
        <v>20</v>
      </c>
      <c r="H68" s="39">
        <f t="shared" ref="H68" si="16">IF(G68="ក",240000,IF(G68="គ",60000,120000))</f>
        <v>60000</v>
      </c>
      <c r="I68" s="40">
        <f t="shared" ref="I68" si="17">F68*H68/100</f>
        <v>72000</v>
      </c>
      <c r="J68" s="39"/>
      <c r="K68" s="38"/>
      <c r="L68" s="39"/>
      <c r="M68" s="39"/>
      <c r="N68" s="39"/>
      <c r="O68" s="39"/>
      <c r="P68" s="166"/>
    </row>
    <row r="69" spans="1:16" s="31" customFormat="1" ht="24.75" customHeight="1">
      <c r="A69" s="140">
        <v>12</v>
      </c>
      <c r="B69" s="141" t="s">
        <v>52</v>
      </c>
      <c r="C69" s="118"/>
      <c r="D69" s="137"/>
      <c r="E69" s="137">
        <f>SUM(E63:E68)</f>
        <v>6</v>
      </c>
      <c r="F69" s="137">
        <f t="shared" ref="F69" si="18">SUM(F63:F68)</f>
        <v>420</v>
      </c>
      <c r="G69" s="119"/>
      <c r="H69" s="119"/>
      <c r="I69" s="98">
        <f>SUM(I63:I68)</f>
        <v>711000</v>
      </c>
      <c r="J69" s="98"/>
      <c r="K69" s="74"/>
      <c r="L69" s="76">
        <v>711000</v>
      </c>
      <c r="M69" s="76">
        <v>711000</v>
      </c>
      <c r="N69" s="76"/>
      <c r="O69" s="76"/>
      <c r="P69" s="167"/>
    </row>
    <row r="70" spans="1:16" ht="24.75" customHeight="1">
      <c r="A70" s="236">
        <v>13</v>
      </c>
      <c r="B70" s="239" t="s">
        <v>53</v>
      </c>
      <c r="C70" s="38"/>
      <c r="D70" s="37">
        <v>10</v>
      </c>
      <c r="E70" s="37">
        <v>1</v>
      </c>
      <c r="F70" s="37">
        <v>81</v>
      </c>
      <c r="G70" s="38" t="s">
        <v>17</v>
      </c>
      <c r="H70" s="39">
        <f t="shared" si="8"/>
        <v>240000</v>
      </c>
      <c r="I70" s="40">
        <f t="shared" si="9"/>
        <v>194400</v>
      </c>
      <c r="J70" s="39"/>
      <c r="K70" s="38"/>
      <c r="L70" s="39"/>
      <c r="M70" s="39"/>
      <c r="N70" s="39"/>
      <c r="O70" s="39"/>
      <c r="P70" s="166"/>
    </row>
    <row r="71" spans="1:16" ht="24.75" customHeight="1">
      <c r="A71" s="236"/>
      <c r="B71" s="239"/>
      <c r="C71" s="38"/>
      <c r="D71" s="37">
        <v>3</v>
      </c>
      <c r="E71" s="37">
        <v>1</v>
      </c>
      <c r="F71" s="37">
        <v>75</v>
      </c>
      <c r="G71" s="38" t="s">
        <v>17</v>
      </c>
      <c r="H71" s="39">
        <f t="shared" si="8"/>
        <v>240000</v>
      </c>
      <c r="I71" s="40">
        <f t="shared" si="9"/>
        <v>180000</v>
      </c>
      <c r="J71" s="39"/>
      <c r="K71" s="38"/>
      <c r="L71" s="39"/>
      <c r="M71" s="39"/>
      <c r="N71" s="39"/>
      <c r="O71" s="39"/>
      <c r="P71" s="166"/>
    </row>
    <row r="72" spans="1:16" ht="24.75" customHeight="1">
      <c r="A72" s="236"/>
      <c r="B72" s="239"/>
      <c r="C72" s="38"/>
      <c r="D72" s="37">
        <v>3</v>
      </c>
      <c r="E72" s="37">
        <v>1</v>
      </c>
      <c r="F72" s="37">
        <v>64</v>
      </c>
      <c r="G72" s="38" t="s">
        <v>17</v>
      </c>
      <c r="H72" s="39">
        <f t="shared" si="8"/>
        <v>240000</v>
      </c>
      <c r="I72" s="40">
        <f t="shared" si="9"/>
        <v>153600</v>
      </c>
      <c r="J72" s="39"/>
      <c r="K72" s="38"/>
      <c r="L72" s="39"/>
      <c r="M72" s="39"/>
      <c r="N72" s="39"/>
      <c r="O72" s="39"/>
      <c r="P72" s="166"/>
    </row>
    <row r="73" spans="1:16" ht="24.75" customHeight="1">
      <c r="A73" s="236"/>
      <c r="B73" s="239"/>
      <c r="C73" s="38"/>
      <c r="D73" s="37">
        <v>3</v>
      </c>
      <c r="E73" s="37">
        <v>1</v>
      </c>
      <c r="F73" s="37">
        <v>17</v>
      </c>
      <c r="G73" s="38" t="s">
        <v>17</v>
      </c>
      <c r="H73" s="39">
        <f t="shared" si="8"/>
        <v>240000</v>
      </c>
      <c r="I73" s="40">
        <f t="shared" si="9"/>
        <v>40800</v>
      </c>
      <c r="J73" s="39"/>
      <c r="K73" s="38"/>
      <c r="L73" s="39"/>
      <c r="M73" s="39"/>
      <c r="N73" s="39"/>
      <c r="O73" s="39"/>
      <c r="P73" s="166"/>
    </row>
    <row r="74" spans="1:16" ht="24.75" customHeight="1">
      <c r="A74" s="236"/>
      <c r="B74" s="239"/>
      <c r="C74" s="71"/>
      <c r="D74" s="37">
        <v>9</v>
      </c>
      <c r="E74" s="37">
        <v>1</v>
      </c>
      <c r="F74" s="37">
        <v>134</v>
      </c>
      <c r="G74" s="38" t="s">
        <v>20</v>
      </c>
      <c r="H74" s="39">
        <f t="shared" si="8"/>
        <v>60000</v>
      </c>
      <c r="I74" s="40">
        <f t="shared" si="9"/>
        <v>80400</v>
      </c>
      <c r="J74" s="39"/>
      <c r="K74" s="38"/>
      <c r="L74" s="39"/>
      <c r="M74" s="39"/>
      <c r="N74" s="39"/>
      <c r="O74" s="39"/>
      <c r="P74" s="166"/>
    </row>
    <row r="75" spans="1:16" ht="24.75" customHeight="1">
      <c r="A75" s="236"/>
      <c r="B75" s="239"/>
      <c r="C75" s="71"/>
      <c r="D75" s="37">
        <v>2</v>
      </c>
      <c r="E75" s="37">
        <v>1</v>
      </c>
      <c r="F75" s="37">
        <v>90</v>
      </c>
      <c r="G75" s="38" t="s">
        <v>20</v>
      </c>
      <c r="H75" s="39">
        <f t="shared" si="8"/>
        <v>60000</v>
      </c>
      <c r="I75" s="40">
        <f t="shared" si="9"/>
        <v>54000</v>
      </c>
      <c r="J75" s="39"/>
      <c r="K75" s="38"/>
      <c r="L75" s="39"/>
      <c r="M75" s="39"/>
      <c r="N75" s="39"/>
      <c r="O75" s="39"/>
      <c r="P75" s="166"/>
    </row>
    <row r="76" spans="1:16" ht="24.75" customHeight="1">
      <c r="A76" s="236"/>
      <c r="B76" s="239"/>
      <c r="C76" s="71"/>
      <c r="D76" s="37">
        <v>3</v>
      </c>
      <c r="E76" s="37">
        <v>1</v>
      </c>
      <c r="F76" s="37">
        <v>230</v>
      </c>
      <c r="G76" s="38" t="s">
        <v>20</v>
      </c>
      <c r="H76" s="39">
        <f t="shared" ref="H76" si="19">IF(G76="ក",240000,IF(G76="គ",60000,120000))</f>
        <v>60000</v>
      </c>
      <c r="I76" s="124">
        <f t="shared" ref="I76" si="20">F76*H76/100</f>
        <v>138000</v>
      </c>
      <c r="J76" s="39"/>
      <c r="K76" s="38"/>
      <c r="L76" s="39"/>
      <c r="M76" s="39"/>
      <c r="N76" s="39"/>
      <c r="O76" s="39"/>
      <c r="P76" s="166"/>
    </row>
    <row r="77" spans="1:16" s="31" customFormat="1" ht="24.75" customHeight="1">
      <c r="A77" s="135">
        <v>13</v>
      </c>
      <c r="B77" s="136" t="s">
        <v>53</v>
      </c>
      <c r="C77" s="142"/>
      <c r="D77" s="137"/>
      <c r="E77" s="137">
        <f>SUM(E70:E76)</f>
        <v>7</v>
      </c>
      <c r="F77" s="137">
        <f t="shared" ref="F77" si="21">SUM(F70:F76)</f>
        <v>691</v>
      </c>
      <c r="G77" s="119"/>
      <c r="H77" s="119"/>
      <c r="I77" s="98">
        <f>SUM(I70:I76)</f>
        <v>841200</v>
      </c>
      <c r="J77" s="98"/>
      <c r="K77" s="74"/>
      <c r="L77" s="76">
        <v>841200</v>
      </c>
      <c r="M77" s="76">
        <v>841200</v>
      </c>
      <c r="N77" s="76"/>
      <c r="O77" s="76"/>
      <c r="P77" s="167"/>
    </row>
    <row r="78" spans="1:16" ht="24.75" customHeight="1">
      <c r="A78" s="131">
        <v>14</v>
      </c>
      <c r="B78" s="83" t="s">
        <v>54</v>
      </c>
      <c r="C78" s="38"/>
      <c r="D78" s="37">
        <v>3</v>
      </c>
      <c r="E78" s="37">
        <v>1</v>
      </c>
      <c r="F78" s="37">
        <v>575</v>
      </c>
      <c r="G78" s="38" t="s">
        <v>23</v>
      </c>
      <c r="H78" s="39">
        <f t="shared" ref="H78" si="22">IF(G78="ក",240000,IF(G78="គ",60000,120000))</f>
        <v>120000</v>
      </c>
      <c r="I78" s="40">
        <f t="shared" ref="I78" si="23">F78*H78/100</f>
        <v>690000</v>
      </c>
      <c r="J78" s="39"/>
      <c r="K78" s="38"/>
      <c r="L78" s="39"/>
      <c r="M78" s="39"/>
      <c r="N78" s="39"/>
      <c r="O78" s="39"/>
      <c r="P78" s="166"/>
    </row>
    <row r="79" spans="1:16" s="31" customFormat="1" ht="24.75" customHeight="1">
      <c r="A79" s="131">
        <v>14</v>
      </c>
      <c r="B79" s="132" t="s">
        <v>54</v>
      </c>
      <c r="C79" s="74"/>
      <c r="D79" s="133"/>
      <c r="E79" s="133">
        <v>1</v>
      </c>
      <c r="F79" s="133">
        <v>575</v>
      </c>
      <c r="G79" s="74"/>
      <c r="H79" s="76"/>
      <c r="I79" s="77">
        <f>SUM(I78)</f>
        <v>690000</v>
      </c>
      <c r="J79" s="159">
        <v>690000</v>
      </c>
      <c r="K79" s="74"/>
      <c r="L79" s="76"/>
      <c r="M79" s="76"/>
      <c r="N79" s="76"/>
      <c r="O79" s="76"/>
      <c r="P79" s="167"/>
    </row>
    <row r="80" spans="1:16" ht="24.75" customHeight="1">
      <c r="A80" s="131">
        <v>15</v>
      </c>
      <c r="B80" s="239" t="s">
        <v>55</v>
      </c>
      <c r="C80" s="38"/>
      <c r="D80" s="37">
        <v>2</v>
      </c>
      <c r="E80" s="37">
        <v>1</v>
      </c>
      <c r="F80" s="37">
        <v>50</v>
      </c>
      <c r="G80" s="38" t="s">
        <v>17</v>
      </c>
      <c r="H80" s="39">
        <f t="shared" si="8"/>
        <v>240000</v>
      </c>
      <c r="I80" s="40">
        <f t="shared" si="9"/>
        <v>120000</v>
      </c>
      <c r="J80" s="39"/>
      <c r="K80" s="38"/>
      <c r="L80" s="39"/>
      <c r="M80" s="39"/>
      <c r="N80" s="39"/>
      <c r="O80" s="39"/>
      <c r="P80" s="166"/>
    </row>
    <row r="81" spans="1:16" ht="24.75" customHeight="1">
      <c r="A81" s="131"/>
      <c r="B81" s="239"/>
      <c r="C81" s="38"/>
      <c r="D81" s="37">
        <v>2</v>
      </c>
      <c r="E81" s="37">
        <v>1</v>
      </c>
      <c r="F81" s="37">
        <v>81</v>
      </c>
      <c r="G81" s="38" t="s">
        <v>20</v>
      </c>
      <c r="H81" s="39">
        <f t="shared" ref="H81" si="24">IF(G81="ក",240000,IF(G81="គ",60000,120000))</f>
        <v>60000</v>
      </c>
      <c r="I81" s="40">
        <f t="shared" ref="I81" si="25">F81*H81/100</f>
        <v>48600</v>
      </c>
      <c r="J81" s="39"/>
      <c r="K81" s="38"/>
      <c r="L81" s="39"/>
      <c r="M81" s="39"/>
      <c r="N81" s="39"/>
      <c r="O81" s="39"/>
      <c r="P81" s="166"/>
    </row>
    <row r="82" spans="1:16" s="31" customFormat="1" ht="24.75" customHeight="1">
      <c r="A82" s="135">
        <v>15</v>
      </c>
      <c r="B82" s="136" t="s">
        <v>55</v>
      </c>
      <c r="C82" s="118"/>
      <c r="D82" s="137"/>
      <c r="E82" s="137">
        <f>SUM(E80:E81)</f>
        <v>2</v>
      </c>
      <c r="F82" s="137">
        <f t="shared" ref="F82" si="26">SUM(F80:F81)</f>
        <v>131</v>
      </c>
      <c r="G82" s="119"/>
      <c r="H82" s="119"/>
      <c r="I82" s="98">
        <f>SUM(I80:I81)</f>
        <v>168600</v>
      </c>
      <c r="J82" s="98"/>
      <c r="K82" s="74"/>
      <c r="L82" s="76">
        <v>168600</v>
      </c>
      <c r="M82" s="76">
        <v>168600</v>
      </c>
      <c r="N82" s="76"/>
      <c r="O82" s="76"/>
      <c r="P82" s="167"/>
    </row>
    <row r="83" spans="1:16" ht="24.75" customHeight="1">
      <c r="A83" s="236">
        <v>16</v>
      </c>
      <c r="B83" s="239" t="s">
        <v>56</v>
      </c>
      <c r="C83" s="38"/>
      <c r="D83" s="37">
        <v>9</v>
      </c>
      <c r="E83" s="37">
        <v>1</v>
      </c>
      <c r="F83" s="37">
        <v>100</v>
      </c>
      <c r="G83" s="38" t="s">
        <v>17</v>
      </c>
      <c r="H83" s="39">
        <f t="shared" si="8"/>
        <v>240000</v>
      </c>
      <c r="I83" s="40">
        <f t="shared" si="9"/>
        <v>240000</v>
      </c>
      <c r="J83" s="39"/>
      <c r="K83" s="38"/>
      <c r="L83" s="39"/>
      <c r="M83" s="39"/>
      <c r="N83" s="39"/>
      <c r="O83" s="39"/>
      <c r="P83" s="166"/>
    </row>
    <row r="84" spans="1:16" ht="24.75" customHeight="1">
      <c r="A84" s="236"/>
      <c r="B84" s="239"/>
      <c r="C84" s="38"/>
      <c r="D84" s="37">
        <v>11</v>
      </c>
      <c r="E84" s="37">
        <v>1</v>
      </c>
      <c r="F84" s="37">
        <v>100</v>
      </c>
      <c r="G84" s="38" t="s">
        <v>17</v>
      </c>
      <c r="H84" s="39">
        <f t="shared" si="8"/>
        <v>240000</v>
      </c>
      <c r="I84" s="40">
        <f t="shared" si="9"/>
        <v>240000</v>
      </c>
      <c r="J84" s="39"/>
      <c r="K84" s="38"/>
      <c r="L84" s="39"/>
      <c r="M84" s="39"/>
      <c r="N84" s="39"/>
      <c r="O84" s="39"/>
      <c r="P84" s="166"/>
    </row>
    <row r="85" spans="1:16" ht="24.75" customHeight="1">
      <c r="A85" s="236"/>
      <c r="B85" s="239"/>
      <c r="C85" s="38"/>
      <c r="D85" s="37">
        <v>1</v>
      </c>
      <c r="E85" s="37">
        <v>1</v>
      </c>
      <c r="F85" s="37">
        <v>20</v>
      </c>
      <c r="G85" s="38" t="s">
        <v>20</v>
      </c>
      <c r="H85" s="39">
        <f t="shared" si="8"/>
        <v>60000</v>
      </c>
      <c r="I85" s="40">
        <f t="shared" si="9"/>
        <v>12000</v>
      </c>
      <c r="J85" s="39"/>
      <c r="K85" s="38"/>
      <c r="L85" s="39"/>
      <c r="M85" s="39"/>
      <c r="N85" s="39"/>
      <c r="O85" s="39"/>
      <c r="P85" s="166"/>
    </row>
    <row r="86" spans="1:16" ht="24.75" customHeight="1">
      <c r="A86" s="236"/>
      <c r="B86" s="239"/>
      <c r="C86" s="38"/>
      <c r="D86" s="37">
        <v>2</v>
      </c>
      <c r="E86" s="37">
        <v>1</v>
      </c>
      <c r="F86" s="37">
        <v>100</v>
      </c>
      <c r="G86" s="38" t="s">
        <v>20</v>
      </c>
      <c r="H86" s="39">
        <f t="shared" si="8"/>
        <v>60000</v>
      </c>
      <c r="I86" s="40">
        <f t="shared" si="9"/>
        <v>60000</v>
      </c>
      <c r="J86" s="39"/>
      <c r="K86" s="38"/>
      <c r="L86" s="39"/>
      <c r="M86" s="39"/>
      <c r="N86" s="39"/>
      <c r="O86" s="39"/>
      <c r="P86" s="166"/>
    </row>
    <row r="87" spans="1:16" ht="24.75" customHeight="1">
      <c r="A87" s="236"/>
      <c r="B87" s="239"/>
      <c r="C87" s="38"/>
      <c r="D87" s="37">
        <v>3</v>
      </c>
      <c r="E87" s="37">
        <v>1</v>
      </c>
      <c r="F87" s="37">
        <v>120</v>
      </c>
      <c r="G87" s="38" t="s">
        <v>20</v>
      </c>
      <c r="H87" s="39">
        <f t="shared" ref="H87" si="27">IF(G87="ក",240000,IF(G87="គ",60000,120000))</f>
        <v>60000</v>
      </c>
      <c r="I87" s="40">
        <f t="shared" ref="I87" si="28">F87*H87/100</f>
        <v>72000</v>
      </c>
      <c r="J87" s="39"/>
      <c r="K87" s="38"/>
      <c r="L87" s="39"/>
      <c r="M87" s="39"/>
      <c r="N87" s="39"/>
      <c r="O87" s="39"/>
      <c r="P87" s="166"/>
    </row>
    <row r="88" spans="1:16" s="31" customFormat="1" ht="24.75" customHeight="1">
      <c r="A88" s="131">
        <v>16</v>
      </c>
      <c r="B88" s="80" t="s">
        <v>56</v>
      </c>
      <c r="C88" s="74"/>
      <c r="D88" s="133"/>
      <c r="E88" s="133">
        <f>SUM(E83:E87)</f>
        <v>5</v>
      </c>
      <c r="F88" s="133">
        <f t="shared" ref="F88" si="29">SUM(F83:F87)</f>
        <v>440</v>
      </c>
      <c r="G88" s="75"/>
      <c r="H88" s="75"/>
      <c r="I88" s="76">
        <f>SUM(I83:I87)</f>
        <v>624000</v>
      </c>
      <c r="J88" s="159">
        <v>624000</v>
      </c>
      <c r="K88" s="74"/>
      <c r="L88" s="76"/>
      <c r="M88" s="76"/>
      <c r="N88" s="76"/>
      <c r="O88" s="76"/>
      <c r="P88" s="167"/>
    </row>
    <row r="89" spans="1:16" ht="24.75" customHeight="1">
      <c r="A89" s="236">
        <v>17</v>
      </c>
      <c r="B89" s="239" t="s">
        <v>57</v>
      </c>
      <c r="C89" s="38"/>
      <c r="D89" s="37">
        <v>1</v>
      </c>
      <c r="E89" s="37">
        <v>1</v>
      </c>
      <c r="F89" s="37">
        <v>40</v>
      </c>
      <c r="G89" s="38" t="s">
        <v>17</v>
      </c>
      <c r="H89" s="39">
        <f t="shared" si="8"/>
        <v>240000</v>
      </c>
      <c r="I89" s="40">
        <f t="shared" si="9"/>
        <v>96000</v>
      </c>
      <c r="J89" s="39"/>
      <c r="K89" s="38"/>
      <c r="L89" s="39"/>
      <c r="M89" s="39"/>
      <c r="N89" s="39"/>
      <c r="O89" s="39"/>
      <c r="P89" s="166"/>
    </row>
    <row r="90" spans="1:16" ht="24.75" customHeight="1">
      <c r="A90" s="236"/>
      <c r="B90" s="239"/>
      <c r="C90" s="38"/>
      <c r="D90" s="37">
        <v>3</v>
      </c>
      <c r="E90" s="37">
        <v>1</v>
      </c>
      <c r="F90" s="37">
        <v>80</v>
      </c>
      <c r="G90" s="38" t="s">
        <v>17</v>
      </c>
      <c r="H90" s="39">
        <f t="shared" si="8"/>
        <v>240000</v>
      </c>
      <c r="I90" s="40">
        <f t="shared" si="9"/>
        <v>192000</v>
      </c>
      <c r="J90" s="39"/>
      <c r="K90" s="38"/>
      <c r="L90" s="39"/>
      <c r="M90" s="39"/>
      <c r="N90" s="39"/>
      <c r="O90" s="39"/>
      <c r="P90" s="166"/>
    </row>
    <row r="91" spans="1:16" ht="24.75" customHeight="1">
      <c r="A91" s="236"/>
      <c r="B91" s="239"/>
      <c r="C91" s="38"/>
      <c r="D91" s="37">
        <v>1</v>
      </c>
      <c r="E91" s="37">
        <v>1</v>
      </c>
      <c r="F91" s="37">
        <v>56</v>
      </c>
      <c r="G91" s="38" t="s">
        <v>20</v>
      </c>
      <c r="H91" s="39">
        <f t="shared" si="8"/>
        <v>60000</v>
      </c>
      <c r="I91" s="40">
        <f t="shared" si="9"/>
        <v>33600</v>
      </c>
      <c r="J91" s="39"/>
      <c r="K91" s="38"/>
      <c r="L91" s="39"/>
      <c r="M91" s="39"/>
      <c r="N91" s="39"/>
      <c r="O91" s="39"/>
      <c r="P91" s="166"/>
    </row>
    <row r="92" spans="1:16" ht="24.75" customHeight="1">
      <c r="A92" s="236"/>
      <c r="B92" s="239"/>
      <c r="C92" s="38"/>
      <c r="D92" s="37">
        <v>2</v>
      </c>
      <c r="E92" s="37">
        <v>1</v>
      </c>
      <c r="F92" s="37">
        <v>33</v>
      </c>
      <c r="G92" s="38" t="s">
        <v>20</v>
      </c>
      <c r="H92" s="39">
        <f t="shared" ref="H92" si="30">IF(G92="ក",240000,IF(G92="គ",60000,120000))</f>
        <v>60000</v>
      </c>
      <c r="I92" s="40">
        <f t="shared" ref="I92" si="31">F92*H92/100</f>
        <v>19800</v>
      </c>
      <c r="J92" s="39"/>
      <c r="K92" s="38"/>
      <c r="L92" s="39"/>
      <c r="M92" s="39"/>
      <c r="N92" s="39"/>
      <c r="O92" s="39"/>
      <c r="P92" s="166"/>
    </row>
    <row r="93" spans="1:16" s="31" customFormat="1" ht="24.75" customHeight="1">
      <c r="A93" s="138">
        <v>17</v>
      </c>
      <c r="B93" s="132" t="s">
        <v>57</v>
      </c>
      <c r="C93" s="74"/>
      <c r="D93" s="133"/>
      <c r="E93" s="133">
        <f>SUM(E89:E92)</f>
        <v>4</v>
      </c>
      <c r="F93" s="133">
        <f t="shared" ref="F93" si="32">SUM(F89:F92)</f>
        <v>209</v>
      </c>
      <c r="G93" s="75"/>
      <c r="H93" s="75"/>
      <c r="I93" s="76">
        <f>SUM(I89:I92)</f>
        <v>341400</v>
      </c>
      <c r="J93" s="159">
        <v>341400</v>
      </c>
      <c r="K93" s="74"/>
      <c r="L93" s="76"/>
      <c r="M93" s="76"/>
      <c r="N93" s="76"/>
      <c r="O93" s="76"/>
      <c r="P93" s="167"/>
    </row>
    <row r="94" spans="1:16" ht="24.75" customHeight="1">
      <c r="A94" s="236">
        <v>18</v>
      </c>
      <c r="B94" s="239" t="s">
        <v>58</v>
      </c>
      <c r="C94" s="71"/>
      <c r="D94" s="37">
        <v>9</v>
      </c>
      <c r="E94" s="37">
        <v>1</v>
      </c>
      <c r="F94" s="37">
        <v>29</v>
      </c>
      <c r="G94" s="38" t="s">
        <v>17</v>
      </c>
      <c r="H94" s="39">
        <f t="shared" si="8"/>
        <v>240000</v>
      </c>
      <c r="I94" s="40">
        <f t="shared" si="9"/>
        <v>69600</v>
      </c>
      <c r="J94" s="39"/>
      <c r="K94" s="38"/>
      <c r="L94" s="39"/>
      <c r="M94" s="39"/>
      <c r="N94" s="39"/>
      <c r="O94" s="39"/>
      <c r="P94" s="166"/>
    </row>
    <row r="95" spans="1:16" ht="24.75" customHeight="1">
      <c r="A95" s="236"/>
      <c r="B95" s="239"/>
      <c r="C95" s="71"/>
      <c r="D95" s="37">
        <v>10</v>
      </c>
      <c r="E95" s="37">
        <v>1</v>
      </c>
      <c r="F95" s="37">
        <v>134</v>
      </c>
      <c r="G95" s="38" t="s">
        <v>17</v>
      </c>
      <c r="H95" s="39">
        <f t="shared" si="8"/>
        <v>240000</v>
      </c>
      <c r="I95" s="40">
        <f t="shared" si="9"/>
        <v>321600</v>
      </c>
      <c r="J95" s="39"/>
      <c r="K95" s="38"/>
      <c r="L95" s="39"/>
      <c r="M95" s="39"/>
      <c r="N95" s="39"/>
      <c r="O95" s="39"/>
      <c r="P95" s="166"/>
    </row>
    <row r="96" spans="1:16" ht="24.75" customHeight="1">
      <c r="A96" s="236"/>
      <c r="B96" s="239"/>
      <c r="C96" s="71"/>
      <c r="D96" s="37">
        <v>2</v>
      </c>
      <c r="E96" s="37">
        <v>1</v>
      </c>
      <c r="F96" s="37">
        <v>31</v>
      </c>
      <c r="G96" s="38" t="s">
        <v>20</v>
      </c>
      <c r="H96" s="39">
        <f t="shared" ref="H96" si="33">IF(G96="ក",240000,IF(G96="គ",60000,120000))</f>
        <v>60000</v>
      </c>
      <c r="I96" s="40">
        <f t="shared" ref="I96" si="34">F96*H96/100</f>
        <v>18600</v>
      </c>
      <c r="J96" s="39"/>
      <c r="K96" s="38"/>
      <c r="L96" s="39"/>
      <c r="M96" s="39"/>
      <c r="N96" s="39"/>
      <c r="O96" s="39"/>
      <c r="P96" s="166"/>
    </row>
    <row r="97" spans="1:16" s="31" customFormat="1" ht="24.75" customHeight="1">
      <c r="A97" s="138">
        <v>18</v>
      </c>
      <c r="B97" s="132" t="s">
        <v>58</v>
      </c>
      <c r="C97" s="82"/>
      <c r="D97" s="133"/>
      <c r="E97" s="133">
        <f>SUM(E94:E96)</f>
        <v>3</v>
      </c>
      <c r="F97" s="133">
        <f t="shared" ref="F97" si="35">SUM(F94:F96)</f>
        <v>194</v>
      </c>
      <c r="G97" s="75"/>
      <c r="H97" s="75"/>
      <c r="I97" s="76">
        <f>SUM(I94:I96)</f>
        <v>409800</v>
      </c>
      <c r="J97" s="159">
        <v>409800</v>
      </c>
      <c r="K97" s="74"/>
      <c r="L97" s="76"/>
      <c r="M97" s="76"/>
      <c r="N97" s="76"/>
      <c r="O97" s="76"/>
      <c r="P97" s="167"/>
    </row>
    <row r="98" spans="1:16" ht="24.75" customHeight="1">
      <c r="A98" s="236">
        <v>19</v>
      </c>
      <c r="B98" s="239" t="s">
        <v>59</v>
      </c>
      <c r="C98" s="38"/>
      <c r="D98" s="37">
        <v>3</v>
      </c>
      <c r="E98" s="37">
        <v>1</v>
      </c>
      <c r="F98" s="37">
        <v>79</v>
      </c>
      <c r="G98" s="38" t="s">
        <v>17</v>
      </c>
      <c r="H98" s="39">
        <f t="shared" si="8"/>
        <v>240000</v>
      </c>
      <c r="I98" s="40">
        <f t="shared" si="9"/>
        <v>189600</v>
      </c>
      <c r="J98" s="39"/>
      <c r="K98" s="38"/>
      <c r="L98" s="39"/>
      <c r="M98" s="39"/>
      <c r="N98" s="39"/>
      <c r="O98" s="39"/>
      <c r="P98" s="166"/>
    </row>
    <row r="99" spans="1:16" ht="24.75" customHeight="1">
      <c r="A99" s="236"/>
      <c r="B99" s="239"/>
      <c r="C99" s="38"/>
      <c r="D99" s="37">
        <v>2</v>
      </c>
      <c r="E99" s="37">
        <v>1</v>
      </c>
      <c r="F99" s="37">
        <v>25</v>
      </c>
      <c r="G99" s="38" t="s">
        <v>17</v>
      </c>
      <c r="H99" s="39">
        <f t="shared" si="8"/>
        <v>240000</v>
      </c>
      <c r="I99" s="40">
        <f t="shared" si="9"/>
        <v>60000</v>
      </c>
      <c r="J99" s="39"/>
      <c r="K99" s="38"/>
      <c r="L99" s="39"/>
      <c r="M99" s="39"/>
      <c r="N99" s="39"/>
      <c r="O99" s="39"/>
      <c r="P99" s="166"/>
    </row>
    <row r="100" spans="1:16" ht="24.75" customHeight="1">
      <c r="A100" s="236"/>
      <c r="B100" s="239"/>
      <c r="C100" s="38"/>
      <c r="D100" s="37">
        <v>1</v>
      </c>
      <c r="E100" s="37">
        <v>1</v>
      </c>
      <c r="F100" s="37">
        <v>50</v>
      </c>
      <c r="G100" s="38" t="s">
        <v>20</v>
      </c>
      <c r="H100" s="39">
        <f t="shared" si="8"/>
        <v>60000</v>
      </c>
      <c r="I100" s="40">
        <f t="shared" si="9"/>
        <v>30000</v>
      </c>
      <c r="J100" s="39"/>
      <c r="K100" s="38"/>
      <c r="L100" s="39"/>
      <c r="M100" s="39"/>
      <c r="N100" s="39"/>
      <c r="O100" s="39"/>
      <c r="P100" s="166"/>
    </row>
    <row r="101" spans="1:16" ht="24.75" customHeight="1">
      <c r="A101" s="236"/>
      <c r="B101" s="239"/>
      <c r="C101" s="38"/>
      <c r="D101" s="37">
        <v>2</v>
      </c>
      <c r="E101" s="37">
        <v>1</v>
      </c>
      <c r="F101" s="37">
        <v>45</v>
      </c>
      <c r="G101" s="38" t="s">
        <v>20</v>
      </c>
      <c r="H101" s="39">
        <f t="shared" ref="H101" si="36">IF(G101="ក",240000,IF(G101="គ",60000,120000))</f>
        <v>60000</v>
      </c>
      <c r="I101" s="40">
        <f t="shared" ref="I101" si="37">F101*H101/100</f>
        <v>27000</v>
      </c>
      <c r="J101" s="39"/>
      <c r="K101" s="38"/>
      <c r="L101" s="39"/>
      <c r="M101" s="39"/>
      <c r="N101" s="39"/>
      <c r="O101" s="39"/>
      <c r="P101" s="166"/>
    </row>
    <row r="102" spans="1:16" s="31" customFormat="1" ht="24.75" customHeight="1">
      <c r="A102" s="138">
        <v>19</v>
      </c>
      <c r="B102" s="80" t="s">
        <v>59</v>
      </c>
      <c r="C102" s="74"/>
      <c r="D102" s="133"/>
      <c r="E102" s="133">
        <f>SUM(E98:E101)</f>
        <v>4</v>
      </c>
      <c r="F102" s="133">
        <f t="shared" ref="F102" si="38">SUM(F98:F101)</f>
        <v>199</v>
      </c>
      <c r="G102" s="75"/>
      <c r="H102" s="75"/>
      <c r="I102" s="76">
        <f>SUM(I98:I101)</f>
        <v>306600</v>
      </c>
      <c r="J102" s="159">
        <v>306600</v>
      </c>
      <c r="K102" s="74"/>
      <c r="L102" s="76"/>
      <c r="M102" s="76"/>
      <c r="N102" s="76"/>
      <c r="O102" s="76"/>
      <c r="P102" s="167"/>
    </row>
    <row r="103" spans="1:16" ht="24.75" customHeight="1">
      <c r="A103" s="94">
        <v>20</v>
      </c>
      <c r="B103" s="83" t="s">
        <v>60</v>
      </c>
      <c r="C103" s="38"/>
      <c r="D103" s="37">
        <v>1</v>
      </c>
      <c r="E103" s="37">
        <v>1</v>
      </c>
      <c r="F103" s="37">
        <v>50</v>
      </c>
      <c r="G103" s="38" t="s">
        <v>20</v>
      </c>
      <c r="H103" s="39">
        <f t="shared" ref="H103" si="39">IF(G103="ក",240000,IF(G103="គ",60000,120000))</f>
        <v>60000</v>
      </c>
      <c r="I103" s="40">
        <f t="shared" ref="I103" si="40">F103*H103/100</f>
        <v>30000</v>
      </c>
      <c r="J103" s="39"/>
      <c r="K103" s="38"/>
      <c r="L103" s="39"/>
      <c r="M103" s="39"/>
      <c r="N103" s="39"/>
      <c r="O103" s="39"/>
      <c r="P103" s="166"/>
    </row>
    <row r="104" spans="1:16" s="31" customFormat="1" ht="24.75" customHeight="1">
      <c r="A104" s="143">
        <v>20</v>
      </c>
      <c r="B104" s="136" t="s">
        <v>60</v>
      </c>
      <c r="C104" s="118"/>
      <c r="D104" s="137"/>
      <c r="E104" s="137">
        <v>1</v>
      </c>
      <c r="F104" s="137">
        <v>50</v>
      </c>
      <c r="G104" s="118"/>
      <c r="H104" s="98"/>
      <c r="I104" s="120">
        <f>SUM(I103)</f>
        <v>30000</v>
      </c>
      <c r="J104" s="76"/>
      <c r="K104" s="74"/>
      <c r="L104" s="76">
        <v>30000</v>
      </c>
      <c r="M104" s="76">
        <v>30000</v>
      </c>
      <c r="N104" s="76"/>
      <c r="O104" s="76"/>
      <c r="P104" s="167"/>
    </row>
    <row r="105" spans="1:16" ht="24.75" customHeight="1">
      <c r="A105" s="236">
        <v>21</v>
      </c>
      <c r="B105" s="239" t="s">
        <v>61</v>
      </c>
      <c r="C105" s="38"/>
      <c r="D105" s="37">
        <v>2</v>
      </c>
      <c r="E105" s="37">
        <v>1</v>
      </c>
      <c r="F105" s="37">
        <v>25</v>
      </c>
      <c r="G105" s="38" t="s">
        <v>17</v>
      </c>
      <c r="H105" s="39">
        <f t="shared" si="8"/>
        <v>240000</v>
      </c>
      <c r="I105" s="40">
        <f t="shared" si="9"/>
        <v>60000</v>
      </c>
      <c r="J105" s="39"/>
      <c r="K105" s="38"/>
      <c r="L105" s="39"/>
      <c r="M105" s="39"/>
      <c r="N105" s="39"/>
      <c r="O105" s="39"/>
      <c r="P105" s="166"/>
    </row>
    <row r="106" spans="1:16" ht="24.75" customHeight="1">
      <c r="A106" s="236"/>
      <c r="B106" s="239"/>
      <c r="C106" s="38"/>
      <c r="D106" s="37">
        <v>3</v>
      </c>
      <c r="E106" s="37">
        <v>1</v>
      </c>
      <c r="F106" s="37">
        <v>100</v>
      </c>
      <c r="G106" s="38" t="s">
        <v>17</v>
      </c>
      <c r="H106" s="39">
        <f t="shared" si="8"/>
        <v>240000</v>
      </c>
      <c r="I106" s="40">
        <f t="shared" si="9"/>
        <v>240000</v>
      </c>
      <c r="J106" s="39"/>
      <c r="K106" s="38"/>
      <c r="L106" s="39"/>
      <c r="M106" s="39"/>
      <c r="N106" s="39"/>
      <c r="O106" s="39"/>
      <c r="P106" s="166"/>
    </row>
    <row r="107" spans="1:16" ht="24.75" customHeight="1">
      <c r="A107" s="236"/>
      <c r="B107" s="239"/>
      <c r="C107" s="38"/>
      <c r="D107" s="37">
        <v>3</v>
      </c>
      <c r="E107" s="37">
        <v>1</v>
      </c>
      <c r="F107" s="37">
        <v>60</v>
      </c>
      <c r="G107" s="38" t="s">
        <v>23</v>
      </c>
      <c r="H107" s="39">
        <f t="shared" si="8"/>
        <v>120000</v>
      </c>
      <c r="I107" s="40">
        <f t="shared" si="9"/>
        <v>72000</v>
      </c>
      <c r="J107" s="39"/>
      <c r="K107" s="38"/>
      <c r="L107" s="39"/>
      <c r="M107" s="39"/>
      <c r="N107" s="39"/>
      <c r="O107" s="39"/>
      <c r="P107" s="166"/>
    </row>
    <row r="108" spans="1:16" ht="24.75" customHeight="1">
      <c r="A108" s="236"/>
      <c r="B108" s="239"/>
      <c r="C108" s="38"/>
      <c r="D108" s="37">
        <v>2</v>
      </c>
      <c r="E108" s="37">
        <v>1</v>
      </c>
      <c r="F108" s="37">
        <v>44</v>
      </c>
      <c r="G108" s="38" t="s">
        <v>20</v>
      </c>
      <c r="H108" s="39">
        <f t="shared" ref="H108" si="41">IF(G108="ក",240000,IF(G108="គ",60000,120000))</f>
        <v>60000</v>
      </c>
      <c r="I108" s="40">
        <f t="shared" ref="I108" si="42">F108*H108/100</f>
        <v>26400</v>
      </c>
      <c r="J108" s="39"/>
      <c r="K108" s="38"/>
      <c r="L108" s="39"/>
      <c r="M108" s="39"/>
      <c r="N108" s="39"/>
      <c r="O108" s="39"/>
      <c r="P108" s="166"/>
    </row>
    <row r="109" spans="1:16" s="31" customFormat="1" ht="24.75" customHeight="1">
      <c r="A109" s="143">
        <v>21</v>
      </c>
      <c r="B109" s="136" t="s">
        <v>61</v>
      </c>
      <c r="C109" s="118"/>
      <c r="D109" s="137"/>
      <c r="E109" s="137">
        <f>SUM(E105:E108)</f>
        <v>4</v>
      </c>
      <c r="F109" s="137">
        <f t="shared" ref="F109" si="43">SUM(F105:F108)</f>
        <v>229</v>
      </c>
      <c r="G109" s="119"/>
      <c r="H109" s="119"/>
      <c r="I109" s="98">
        <f>SUM(I105:I108)</f>
        <v>398400</v>
      </c>
      <c r="J109" s="98"/>
      <c r="K109" s="74"/>
      <c r="L109" s="76">
        <v>398400</v>
      </c>
      <c r="M109" s="76"/>
      <c r="N109" s="76"/>
      <c r="O109" s="76">
        <v>398400</v>
      </c>
      <c r="P109" s="167"/>
    </row>
    <row r="110" spans="1:16" ht="24.75" customHeight="1">
      <c r="A110" s="94">
        <v>22</v>
      </c>
      <c r="B110" s="83" t="s">
        <v>62</v>
      </c>
      <c r="C110" s="38"/>
      <c r="D110" s="37">
        <v>3</v>
      </c>
      <c r="E110" s="37">
        <v>1</v>
      </c>
      <c r="F110" s="37">
        <v>50</v>
      </c>
      <c r="G110" s="38" t="s">
        <v>17</v>
      </c>
      <c r="H110" s="39">
        <f t="shared" ref="H110" si="44">IF(G110="ក",240000,IF(G110="គ",60000,120000))</f>
        <v>240000</v>
      </c>
      <c r="I110" s="40">
        <f t="shared" ref="I110" si="45">F110*H110/100</f>
        <v>120000</v>
      </c>
      <c r="J110" s="39"/>
      <c r="K110" s="38"/>
      <c r="L110" s="39"/>
      <c r="M110" s="39"/>
      <c r="N110" s="39"/>
      <c r="O110" s="39"/>
      <c r="P110" s="166"/>
    </row>
    <row r="111" spans="1:16" s="31" customFormat="1" ht="24.75" customHeight="1">
      <c r="A111" s="138">
        <v>22</v>
      </c>
      <c r="B111" s="132" t="s">
        <v>62</v>
      </c>
      <c r="C111" s="74"/>
      <c r="D111" s="133"/>
      <c r="E111" s="133">
        <v>1</v>
      </c>
      <c r="F111" s="133">
        <v>50</v>
      </c>
      <c r="G111" s="74"/>
      <c r="H111" s="76"/>
      <c r="I111" s="77">
        <f>SUM(I110)</f>
        <v>120000</v>
      </c>
      <c r="J111" s="159">
        <v>120000</v>
      </c>
      <c r="K111" s="74"/>
      <c r="L111" s="76"/>
      <c r="M111" s="76"/>
      <c r="N111" s="76"/>
      <c r="O111" s="76"/>
      <c r="P111" s="167"/>
    </row>
    <row r="112" spans="1:16" ht="24.75" customHeight="1">
      <c r="A112" s="94">
        <v>23</v>
      </c>
      <c r="B112" s="70" t="s">
        <v>63</v>
      </c>
      <c r="C112" s="71"/>
      <c r="D112" s="37">
        <v>2</v>
      </c>
      <c r="E112" s="37">
        <v>1</v>
      </c>
      <c r="F112" s="37">
        <v>78</v>
      </c>
      <c r="G112" s="38" t="s">
        <v>17</v>
      </c>
      <c r="H112" s="39">
        <f t="shared" ref="H112" si="46">IF(G112="ក",240000,IF(G112="គ",60000,120000))</f>
        <v>240000</v>
      </c>
      <c r="I112" s="40">
        <f t="shared" ref="I112" si="47">F112*H112/100</f>
        <v>187200</v>
      </c>
      <c r="J112" s="39"/>
      <c r="K112" s="38"/>
      <c r="L112" s="39"/>
      <c r="M112" s="39"/>
      <c r="N112" s="39"/>
      <c r="O112" s="39"/>
      <c r="P112" s="166"/>
    </row>
    <row r="113" spans="1:16" s="31" customFormat="1" ht="24.75" customHeight="1">
      <c r="A113" s="138">
        <v>23</v>
      </c>
      <c r="B113" s="80" t="s">
        <v>63</v>
      </c>
      <c r="C113" s="82"/>
      <c r="D113" s="133"/>
      <c r="E113" s="133">
        <v>1</v>
      </c>
      <c r="F113" s="133">
        <v>78</v>
      </c>
      <c r="G113" s="74"/>
      <c r="H113" s="76"/>
      <c r="I113" s="77">
        <f>SUM(I112)</f>
        <v>187200</v>
      </c>
      <c r="J113" s="159">
        <v>187200</v>
      </c>
      <c r="K113" s="74"/>
      <c r="L113" s="76"/>
      <c r="M113" s="76"/>
      <c r="N113" s="76"/>
      <c r="O113" s="76"/>
      <c r="P113" s="167"/>
    </row>
    <row r="114" spans="1:16" ht="24.75" customHeight="1">
      <c r="A114" s="236">
        <v>24</v>
      </c>
      <c r="B114" s="239" t="s">
        <v>64</v>
      </c>
      <c r="C114" s="71"/>
      <c r="D114" s="37">
        <v>2</v>
      </c>
      <c r="E114" s="37">
        <v>1</v>
      </c>
      <c r="F114" s="37">
        <v>24</v>
      </c>
      <c r="G114" s="38" t="s">
        <v>17</v>
      </c>
      <c r="H114" s="39">
        <f t="shared" si="8"/>
        <v>240000</v>
      </c>
      <c r="I114" s="40">
        <f t="shared" si="9"/>
        <v>57600</v>
      </c>
      <c r="J114" s="39"/>
      <c r="K114" s="38"/>
      <c r="L114" s="39"/>
      <c r="M114" s="39"/>
      <c r="N114" s="39"/>
      <c r="O114" s="39"/>
      <c r="P114" s="166"/>
    </row>
    <row r="115" spans="1:16" ht="24.75" customHeight="1">
      <c r="A115" s="236"/>
      <c r="B115" s="239"/>
      <c r="C115" s="71"/>
      <c r="D115" s="37">
        <v>1</v>
      </c>
      <c r="E115" s="37">
        <v>1</v>
      </c>
      <c r="F115" s="37">
        <v>99</v>
      </c>
      <c r="G115" s="38" t="s">
        <v>20</v>
      </c>
      <c r="H115" s="39">
        <f t="shared" si="8"/>
        <v>60000</v>
      </c>
      <c r="I115" s="40">
        <f t="shared" si="9"/>
        <v>59400</v>
      </c>
      <c r="J115" s="39"/>
      <c r="K115" s="38"/>
      <c r="L115" s="39"/>
      <c r="M115" s="39"/>
      <c r="N115" s="39"/>
      <c r="O115" s="39"/>
      <c r="P115" s="166"/>
    </row>
    <row r="116" spans="1:16" ht="24.75" customHeight="1">
      <c r="A116" s="236"/>
      <c r="B116" s="239"/>
      <c r="C116" s="38"/>
      <c r="D116" s="37">
        <v>2</v>
      </c>
      <c r="E116" s="37">
        <v>1</v>
      </c>
      <c r="F116" s="37">
        <v>78</v>
      </c>
      <c r="G116" s="38" t="s">
        <v>20</v>
      </c>
      <c r="H116" s="39">
        <f t="shared" ref="H116" si="48">IF(G116="ក",240000,IF(G116="គ",60000,120000))</f>
        <v>60000</v>
      </c>
      <c r="I116" s="40">
        <f t="shared" ref="I116" si="49">F116*H116/100</f>
        <v>46800</v>
      </c>
      <c r="J116" s="39"/>
      <c r="K116" s="38"/>
      <c r="L116" s="39"/>
      <c r="M116" s="39"/>
      <c r="N116" s="39"/>
      <c r="O116" s="39"/>
      <c r="P116" s="166"/>
    </row>
    <row r="117" spans="1:16" s="31" customFormat="1" ht="24.75" customHeight="1">
      <c r="A117" s="143">
        <v>24</v>
      </c>
      <c r="B117" s="141" t="s">
        <v>64</v>
      </c>
      <c r="C117" s="118"/>
      <c r="D117" s="137"/>
      <c r="E117" s="137">
        <f>SUM(E114:E116)</f>
        <v>3</v>
      </c>
      <c r="F117" s="137">
        <f t="shared" ref="F117" si="50">SUM(F114:F116)</f>
        <v>201</v>
      </c>
      <c r="G117" s="119"/>
      <c r="H117" s="119"/>
      <c r="I117" s="98">
        <f>SUM(I114:I116)</f>
        <v>163800</v>
      </c>
      <c r="J117" s="98"/>
      <c r="K117" s="74"/>
      <c r="L117" s="76">
        <v>163800</v>
      </c>
      <c r="M117" s="76">
        <v>163800</v>
      </c>
      <c r="N117" s="76"/>
      <c r="O117" s="76"/>
      <c r="P117" s="167"/>
    </row>
    <row r="118" spans="1:16" ht="24.75" customHeight="1">
      <c r="A118" s="236">
        <v>25</v>
      </c>
      <c r="B118" s="239" t="s">
        <v>65</v>
      </c>
      <c r="C118" s="38"/>
      <c r="D118" s="37">
        <v>11</v>
      </c>
      <c r="E118" s="37">
        <v>1</v>
      </c>
      <c r="F118" s="37">
        <v>82</v>
      </c>
      <c r="G118" s="38" t="s">
        <v>23</v>
      </c>
      <c r="H118" s="39">
        <f t="shared" si="8"/>
        <v>120000</v>
      </c>
      <c r="I118" s="40">
        <f t="shared" si="9"/>
        <v>98400</v>
      </c>
      <c r="J118" s="39"/>
      <c r="K118" s="38"/>
      <c r="L118" s="39"/>
      <c r="M118" s="39"/>
      <c r="N118" s="39"/>
      <c r="O118" s="39"/>
      <c r="P118" s="166"/>
    </row>
    <row r="119" spans="1:16" ht="24.75" customHeight="1">
      <c r="A119" s="236"/>
      <c r="B119" s="239"/>
      <c r="C119" s="38"/>
      <c r="D119" s="37">
        <v>10</v>
      </c>
      <c r="E119" s="37">
        <v>1</v>
      </c>
      <c r="F119" s="37">
        <v>84</v>
      </c>
      <c r="G119" s="38" t="s">
        <v>23</v>
      </c>
      <c r="H119" s="39">
        <f t="shared" si="8"/>
        <v>120000</v>
      </c>
      <c r="I119" s="40">
        <f t="shared" si="9"/>
        <v>100800</v>
      </c>
      <c r="J119" s="39"/>
      <c r="K119" s="38"/>
      <c r="L119" s="39"/>
      <c r="M119" s="39"/>
      <c r="N119" s="39"/>
      <c r="O119" s="39"/>
      <c r="P119" s="166"/>
    </row>
    <row r="120" spans="1:16" ht="24.75" customHeight="1">
      <c r="A120" s="236"/>
      <c r="B120" s="239"/>
      <c r="C120" s="38"/>
      <c r="D120" s="37">
        <v>1</v>
      </c>
      <c r="E120" s="37">
        <v>1</v>
      </c>
      <c r="F120" s="37">
        <v>45</v>
      </c>
      <c r="G120" s="38" t="s">
        <v>20</v>
      </c>
      <c r="H120" s="39">
        <f t="shared" si="8"/>
        <v>60000</v>
      </c>
      <c r="I120" s="40">
        <f t="shared" si="9"/>
        <v>27000</v>
      </c>
      <c r="J120" s="39"/>
      <c r="K120" s="38"/>
      <c r="L120" s="39"/>
      <c r="M120" s="39"/>
      <c r="N120" s="39"/>
      <c r="O120" s="39"/>
      <c r="P120" s="166"/>
    </row>
    <row r="121" spans="1:16" s="31" customFormat="1" ht="24.75" customHeight="1">
      <c r="A121" s="138">
        <v>25</v>
      </c>
      <c r="B121" s="132" t="s">
        <v>65</v>
      </c>
      <c r="C121" s="74"/>
      <c r="D121" s="133"/>
      <c r="E121" s="133">
        <f>SUM(E118:E120)</f>
        <v>3</v>
      </c>
      <c r="F121" s="133">
        <f t="shared" ref="F121" si="51">SUM(F118:F120)</f>
        <v>211</v>
      </c>
      <c r="G121" s="75"/>
      <c r="H121" s="75"/>
      <c r="I121" s="76">
        <f>SUM(I118:I120)</f>
        <v>226200</v>
      </c>
      <c r="J121" s="159">
        <v>226200</v>
      </c>
      <c r="K121" s="74"/>
      <c r="L121" s="76"/>
      <c r="M121" s="76"/>
      <c r="N121" s="76"/>
      <c r="O121" s="76"/>
      <c r="P121" s="167"/>
    </row>
    <row r="122" spans="1:16" ht="24.75" customHeight="1">
      <c r="A122" s="236">
        <v>26</v>
      </c>
      <c r="B122" s="239" t="s">
        <v>66</v>
      </c>
      <c r="C122" s="38"/>
      <c r="D122" s="37">
        <v>1</v>
      </c>
      <c r="E122" s="37">
        <v>1</v>
      </c>
      <c r="F122" s="37">
        <v>35</v>
      </c>
      <c r="G122" s="38" t="s">
        <v>20</v>
      </c>
      <c r="H122" s="39">
        <f t="shared" si="8"/>
        <v>60000</v>
      </c>
      <c r="I122" s="40">
        <f t="shared" si="9"/>
        <v>21000</v>
      </c>
      <c r="J122" s="39"/>
      <c r="K122" s="38"/>
      <c r="L122" s="39"/>
      <c r="M122" s="39"/>
      <c r="N122" s="39"/>
      <c r="O122" s="39"/>
      <c r="P122" s="166"/>
    </row>
    <row r="123" spans="1:16" ht="24.75" customHeight="1">
      <c r="A123" s="236"/>
      <c r="B123" s="239"/>
      <c r="C123" s="38"/>
      <c r="D123" s="37">
        <v>2</v>
      </c>
      <c r="E123" s="37">
        <v>1</v>
      </c>
      <c r="F123" s="37">
        <v>98</v>
      </c>
      <c r="G123" s="38" t="s">
        <v>20</v>
      </c>
      <c r="H123" s="39">
        <f t="shared" si="8"/>
        <v>60000</v>
      </c>
      <c r="I123" s="40">
        <f t="shared" si="9"/>
        <v>58800</v>
      </c>
      <c r="J123" s="39"/>
      <c r="K123" s="38"/>
      <c r="L123" s="39"/>
      <c r="M123" s="39"/>
      <c r="N123" s="39"/>
      <c r="O123" s="39"/>
      <c r="P123" s="166"/>
    </row>
    <row r="124" spans="1:16" ht="24.75" customHeight="1">
      <c r="A124" s="236"/>
      <c r="B124" s="239"/>
      <c r="C124" s="38"/>
      <c r="D124" s="37">
        <v>2</v>
      </c>
      <c r="E124" s="37">
        <v>1</v>
      </c>
      <c r="F124" s="37">
        <v>44</v>
      </c>
      <c r="G124" s="38" t="s">
        <v>17</v>
      </c>
      <c r="H124" s="39">
        <f t="shared" si="8"/>
        <v>240000</v>
      </c>
      <c r="I124" s="40">
        <f t="shared" si="9"/>
        <v>105600</v>
      </c>
      <c r="J124" s="39"/>
      <c r="K124" s="38"/>
      <c r="L124" s="39"/>
      <c r="M124" s="39"/>
      <c r="N124" s="39"/>
      <c r="O124" s="39"/>
      <c r="P124" s="166"/>
    </row>
    <row r="125" spans="1:16" ht="24.75" customHeight="1">
      <c r="A125" s="236"/>
      <c r="B125" s="239"/>
      <c r="C125" s="38"/>
      <c r="D125" s="37">
        <v>3</v>
      </c>
      <c r="E125" s="37">
        <v>1</v>
      </c>
      <c r="F125" s="37">
        <v>34</v>
      </c>
      <c r="G125" s="38" t="s">
        <v>23</v>
      </c>
      <c r="H125" s="39">
        <f t="shared" si="8"/>
        <v>120000</v>
      </c>
      <c r="I125" s="40">
        <f t="shared" si="9"/>
        <v>40800</v>
      </c>
      <c r="J125" s="39"/>
      <c r="K125" s="38"/>
      <c r="L125" s="39"/>
      <c r="M125" s="39"/>
      <c r="N125" s="39"/>
      <c r="O125" s="39"/>
      <c r="P125" s="166"/>
    </row>
    <row r="126" spans="1:16" s="31" customFormat="1" ht="24.75" customHeight="1">
      <c r="A126" s="138">
        <v>26</v>
      </c>
      <c r="B126" s="132" t="s">
        <v>66</v>
      </c>
      <c r="C126" s="74"/>
      <c r="D126" s="133"/>
      <c r="E126" s="133">
        <f>SUM(E122:E125)</f>
        <v>4</v>
      </c>
      <c r="F126" s="133">
        <f t="shared" ref="F126" si="52">SUM(F122:F125)</f>
        <v>211</v>
      </c>
      <c r="G126" s="75"/>
      <c r="H126" s="75"/>
      <c r="I126" s="76">
        <f>SUM(I122:I125)</f>
        <v>226200</v>
      </c>
      <c r="J126" s="159">
        <v>226200</v>
      </c>
      <c r="K126" s="74"/>
      <c r="L126" s="76"/>
      <c r="M126" s="76"/>
      <c r="N126" s="76"/>
      <c r="O126" s="76"/>
      <c r="P126" s="167"/>
    </row>
    <row r="127" spans="1:16" ht="24.75" customHeight="1">
      <c r="A127" s="236">
        <v>27</v>
      </c>
      <c r="B127" s="239" t="s">
        <v>67</v>
      </c>
      <c r="C127" s="38"/>
      <c r="D127" s="37">
        <v>1</v>
      </c>
      <c r="E127" s="37">
        <v>1</v>
      </c>
      <c r="F127" s="37">
        <v>50</v>
      </c>
      <c r="G127" s="38" t="s">
        <v>20</v>
      </c>
      <c r="H127" s="39">
        <f t="shared" si="8"/>
        <v>60000</v>
      </c>
      <c r="I127" s="40">
        <f t="shared" si="9"/>
        <v>30000</v>
      </c>
      <c r="J127" s="39"/>
      <c r="K127" s="38"/>
      <c r="L127" s="39"/>
      <c r="M127" s="39"/>
      <c r="N127" s="39"/>
      <c r="O127" s="39"/>
      <c r="P127" s="166"/>
    </row>
    <row r="128" spans="1:16" ht="24.75" customHeight="1">
      <c r="A128" s="236"/>
      <c r="B128" s="239"/>
      <c r="C128" s="38"/>
      <c r="D128" s="37">
        <v>2</v>
      </c>
      <c r="E128" s="37">
        <v>1</v>
      </c>
      <c r="F128" s="37">
        <v>50</v>
      </c>
      <c r="G128" s="38" t="s">
        <v>20</v>
      </c>
      <c r="H128" s="39">
        <f t="shared" si="8"/>
        <v>60000</v>
      </c>
      <c r="I128" s="40">
        <f t="shared" si="9"/>
        <v>30000</v>
      </c>
      <c r="J128" s="39"/>
      <c r="K128" s="38"/>
      <c r="L128" s="39"/>
      <c r="M128" s="39"/>
      <c r="N128" s="39"/>
      <c r="O128" s="39"/>
      <c r="P128" s="166"/>
    </row>
    <row r="129" spans="1:16" s="31" customFormat="1" ht="24.75" customHeight="1">
      <c r="A129" s="138">
        <v>27</v>
      </c>
      <c r="B129" s="132" t="s">
        <v>67</v>
      </c>
      <c r="C129" s="74"/>
      <c r="D129" s="133"/>
      <c r="E129" s="133">
        <f>SUM(E127:E128)</f>
        <v>2</v>
      </c>
      <c r="F129" s="133">
        <f t="shared" ref="F129" si="53">SUM(F127:F128)</f>
        <v>100</v>
      </c>
      <c r="G129" s="75"/>
      <c r="H129" s="75"/>
      <c r="I129" s="76">
        <f>SUM(I127:I128)</f>
        <v>60000</v>
      </c>
      <c r="J129" s="159">
        <v>60000</v>
      </c>
      <c r="K129" s="74"/>
      <c r="L129" s="76"/>
      <c r="M129" s="76"/>
      <c r="N129" s="76"/>
      <c r="O129" s="76"/>
      <c r="P129" s="167"/>
    </row>
    <row r="130" spans="1:16" ht="24.75" customHeight="1">
      <c r="A130" s="126">
        <v>28</v>
      </c>
      <c r="B130" s="70" t="s">
        <v>68</v>
      </c>
      <c r="C130" s="38"/>
      <c r="D130" s="37">
        <v>1</v>
      </c>
      <c r="E130" s="37">
        <v>1</v>
      </c>
      <c r="F130" s="37">
        <v>90</v>
      </c>
      <c r="G130" s="38" t="s">
        <v>20</v>
      </c>
      <c r="H130" s="39">
        <f t="shared" ref="H130" si="54">IF(G130="ក",240000,IF(G130="គ",60000,120000))</f>
        <v>60000</v>
      </c>
      <c r="I130" s="40">
        <f t="shared" ref="I130" si="55">F130*H130/100</f>
        <v>54000</v>
      </c>
      <c r="J130" s="39"/>
      <c r="K130" s="38"/>
      <c r="L130" s="39"/>
      <c r="M130" s="39"/>
      <c r="N130" s="39"/>
      <c r="O130" s="39"/>
      <c r="P130" s="166"/>
    </row>
    <row r="131" spans="1:16" s="31" customFormat="1" ht="24.75" customHeight="1">
      <c r="A131" s="138">
        <v>28</v>
      </c>
      <c r="B131" s="80" t="s">
        <v>68</v>
      </c>
      <c r="C131" s="74"/>
      <c r="D131" s="37"/>
      <c r="E131" s="133">
        <v>1</v>
      </c>
      <c r="F131" s="133">
        <v>90</v>
      </c>
      <c r="G131" s="74"/>
      <c r="H131" s="76"/>
      <c r="I131" s="77">
        <f>SUM(I130)</f>
        <v>54000</v>
      </c>
      <c r="J131" s="159">
        <v>54000</v>
      </c>
      <c r="K131" s="74"/>
      <c r="L131" s="76"/>
      <c r="M131" s="76"/>
      <c r="N131" s="76"/>
      <c r="O131" s="76"/>
      <c r="P131" s="167"/>
    </row>
    <row r="132" spans="1:16" ht="24.75" customHeight="1">
      <c r="A132" s="126">
        <v>29</v>
      </c>
      <c r="B132" s="83" t="s">
        <v>69</v>
      </c>
      <c r="C132" s="38"/>
      <c r="D132" s="37">
        <v>2</v>
      </c>
      <c r="E132" s="37">
        <v>1</v>
      </c>
      <c r="F132" s="37">
        <v>65</v>
      </c>
      <c r="G132" s="38" t="s">
        <v>20</v>
      </c>
      <c r="H132" s="39">
        <f t="shared" ref="H132" si="56">IF(G132="ក",240000,IF(G132="គ",60000,120000))</f>
        <v>60000</v>
      </c>
      <c r="I132" s="40">
        <f t="shared" ref="I132" si="57">F132*H132/100</f>
        <v>39000</v>
      </c>
      <c r="J132" s="39"/>
      <c r="K132" s="38"/>
      <c r="L132" s="39"/>
      <c r="M132" s="39"/>
      <c r="N132" s="39"/>
      <c r="O132" s="39"/>
      <c r="P132" s="166"/>
    </row>
    <row r="133" spans="1:16" s="31" customFormat="1" ht="24.75" customHeight="1">
      <c r="A133" s="138">
        <v>29</v>
      </c>
      <c r="B133" s="132" t="s">
        <v>69</v>
      </c>
      <c r="C133" s="74"/>
      <c r="D133" s="37"/>
      <c r="E133" s="133">
        <v>1</v>
      </c>
      <c r="F133" s="133">
        <v>65</v>
      </c>
      <c r="G133" s="74"/>
      <c r="H133" s="76"/>
      <c r="I133" s="77">
        <f>SUM(I132)</f>
        <v>39000</v>
      </c>
      <c r="J133" s="159">
        <v>39000</v>
      </c>
      <c r="K133" s="74"/>
      <c r="L133" s="76"/>
      <c r="M133" s="76"/>
      <c r="N133" s="76"/>
      <c r="O133" s="76"/>
      <c r="P133" s="167"/>
    </row>
    <row r="134" spans="1:16" ht="24.75" customHeight="1">
      <c r="A134" s="126">
        <v>30</v>
      </c>
      <c r="B134" s="83" t="s">
        <v>70</v>
      </c>
      <c r="C134" s="71"/>
      <c r="D134" s="37">
        <v>2</v>
      </c>
      <c r="E134" s="37">
        <v>1</v>
      </c>
      <c r="F134" s="37">
        <v>229</v>
      </c>
      <c r="G134" s="38" t="s">
        <v>20</v>
      </c>
      <c r="H134" s="39">
        <f t="shared" ref="H134" si="58">IF(G134="ក",240000,IF(G134="គ",60000,120000))</f>
        <v>60000</v>
      </c>
      <c r="I134" s="40">
        <f t="shared" ref="I134" si="59">F134*H134/100</f>
        <v>137400</v>
      </c>
      <c r="J134" s="39"/>
      <c r="K134" s="38"/>
      <c r="L134" s="39"/>
      <c r="M134" s="39"/>
      <c r="N134" s="39"/>
      <c r="O134" s="39"/>
      <c r="P134" s="166"/>
    </row>
    <row r="135" spans="1:16" s="31" customFormat="1" ht="24.75" customHeight="1">
      <c r="A135" s="138">
        <v>30</v>
      </c>
      <c r="B135" s="132" t="s">
        <v>70</v>
      </c>
      <c r="C135" s="82"/>
      <c r="D135" s="37"/>
      <c r="E135" s="133">
        <v>1</v>
      </c>
      <c r="F135" s="133">
        <v>229</v>
      </c>
      <c r="G135" s="74"/>
      <c r="H135" s="76"/>
      <c r="I135" s="77">
        <f>SUM(I134)</f>
        <v>137400</v>
      </c>
      <c r="J135" s="159">
        <v>137400</v>
      </c>
      <c r="K135" s="74"/>
      <c r="L135" s="76"/>
      <c r="M135" s="76"/>
      <c r="N135" s="76"/>
      <c r="O135" s="76"/>
      <c r="P135" s="167"/>
    </row>
    <row r="136" spans="1:16" ht="24.75" customHeight="1">
      <c r="A136" s="236">
        <v>31</v>
      </c>
      <c r="B136" s="239" t="s">
        <v>71</v>
      </c>
      <c r="C136" s="71"/>
      <c r="D136" s="37">
        <v>1</v>
      </c>
      <c r="E136" s="37">
        <v>1</v>
      </c>
      <c r="F136" s="37">
        <v>32</v>
      </c>
      <c r="G136" s="38" t="s">
        <v>17</v>
      </c>
      <c r="H136" s="39">
        <f t="shared" si="8"/>
        <v>240000</v>
      </c>
      <c r="I136" s="40">
        <f t="shared" si="9"/>
        <v>76800</v>
      </c>
      <c r="J136" s="39"/>
      <c r="K136" s="38"/>
      <c r="L136" s="39"/>
      <c r="M136" s="39"/>
      <c r="N136" s="39"/>
      <c r="O136" s="39"/>
      <c r="P136" s="166"/>
    </row>
    <row r="137" spans="1:16" ht="24.75" customHeight="1">
      <c r="A137" s="236"/>
      <c r="B137" s="239"/>
      <c r="C137" s="71"/>
      <c r="D137" s="37">
        <v>1</v>
      </c>
      <c r="E137" s="37">
        <v>1</v>
      </c>
      <c r="F137" s="37">
        <v>15</v>
      </c>
      <c r="G137" s="38" t="s">
        <v>20</v>
      </c>
      <c r="H137" s="39">
        <f t="shared" si="8"/>
        <v>60000</v>
      </c>
      <c r="I137" s="40">
        <f t="shared" si="9"/>
        <v>9000</v>
      </c>
      <c r="J137" s="39"/>
      <c r="K137" s="38"/>
      <c r="L137" s="39"/>
      <c r="M137" s="39"/>
      <c r="N137" s="39"/>
      <c r="O137" s="39"/>
      <c r="P137" s="166"/>
    </row>
    <row r="138" spans="1:16" ht="24.75" customHeight="1">
      <c r="A138" s="236"/>
      <c r="B138" s="239"/>
      <c r="C138" s="38"/>
      <c r="D138" s="37">
        <v>2</v>
      </c>
      <c r="E138" s="37">
        <v>1</v>
      </c>
      <c r="F138" s="37">
        <v>30</v>
      </c>
      <c r="G138" s="38" t="s">
        <v>20</v>
      </c>
      <c r="H138" s="39">
        <f t="shared" si="8"/>
        <v>60000</v>
      </c>
      <c r="I138" s="40">
        <f t="shared" si="9"/>
        <v>18000</v>
      </c>
      <c r="J138" s="39"/>
      <c r="K138" s="38"/>
      <c r="L138" s="39"/>
      <c r="M138" s="39"/>
      <c r="N138" s="39"/>
      <c r="O138" s="39"/>
      <c r="P138" s="166"/>
    </row>
    <row r="139" spans="1:16" s="31" customFormat="1" ht="24.75" customHeight="1">
      <c r="A139" s="144">
        <v>31</v>
      </c>
      <c r="B139" s="80" t="s">
        <v>71</v>
      </c>
      <c r="C139" s="82"/>
      <c r="D139" s="37"/>
      <c r="E139" s="133">
        <f>SUM(E136:E138)</f>
        <v>3</v>
      </c>
      <c r="F139" s="133">
        <f t="shared" ref="F139" si="60">SUM(F136:F138)</f>
        <v>77</v>
      </c>
      <c r="G139" s="75"/>
      <c r="H139" s="75"/>
      <c r="I139" s="76">
        <f>SUM(I136:I138)</f>
        <v>103800</v>
      </c>
      <c r="J139" s="159">
        <v>103800</v>
      </c>
      <c r="K139" s="74"/>
      <c r="L139" s="76"/>
      <c r="M139" s="76"/>
      <c r="N139" s="76"/>
      <c r="O139" s="76"/>
      <c r="P139" s="167"/>
    </row>
    <row r="140" spans="1:16" ht="15.75" thickBot="1">
      <c r="A140" s="84"/>
      <c r="B140" s="85"/>
      <c r="C140" s="85"/>
      <c r="D140" s="85"/>
      <c r="E140" s="85"/>
      <c r="F140" s="85"/>
      <c r="G140" s="85"/>
      <c r="H140" s="85"/>
      <c r="I140" s="85"/>
      <c r="J140" s="145">
        <f>SUM(J6:J139)</f>
        <v>7615800</v>
      </c>
      <c r="K140" s="145"/>
      <c r="L140" s="145">
        <f>SUM(L6:L139)</f>
        <v>3193200</v>
      </c>
      <c r="M140" s="145">
        <f t="shared" ref="M140:O140" si="61">SUM(M6:M139)</f>
        <v>2794800</v>
      </c>
      <c r="N140" s="145"/>
      <c r="O140" s="145">
        <f t="shared" si="61"/>
        <v>398400</v>
      </c>
      <c r="P140" s="170"/>
    </row>
    <row r="141" spans="1:16" ht="18" thickTop="1">
      <c r="F141" s="19">
        <f>SUM(F6:F139)</f>
        <v>15232</v>
      </c>
      <c r="G141" s="15" t="s">
        <v>39</v>
      </c>
      <c r="I141" s="14">
        <f>SUM(I6:I140)/2</f>
        <v>10809000</v>
      </c>
      <c r="J141">
        <v>7615800</v>
      </c>
      <c r="K141" s="32">
        <f>J140-J141</f>
        <v>0</v>
      </c>
      <c r="M141" s="19"/>
      <c r="N141" s="19"/>
      <c r="O141" s="19"/>
      <c r="P141" s="19"/>
    </row>
    <row r="142" spans="1:16">
      <c r="F142" s="155">
        <f>5387-55</f>
        <v>5332</v>
      </c>
      <c r="I142" s="32">
        <f>I141-J143</f>
        <v>0</v>
      </c>
      <c r="M142" s="19"/>
      <c r="N142" s="19"/>
      <c r="O142" s="19"/>
      <c r="P142" s="19"/>
    </row>
    <row r="143" spans="1:16">
      <c r="E143" t="s">
        <v>74</v>
      </c>
      <c r="F143" s="32">
        <f>F141/2</f>
        <v>7616</v>
      </c>
      <c r="I143" t="s">
        <v>104</v>
      </c>
      <c r="J143" s="32">
        <f>J140+L140</f>
        <v>10809000</v>
      </c>
      <c r="M143" s="19"/>
      <c r="N143" s="19"/>
      <c r="O143" s="19"/>
      <c r="P143" s="19"/>
    </row>
    <row r="144" spans="1:16">
      <c r="M144" s="19"/>
      <c r="N144" s="19"/>
      <c r="O144" s="19"/>
      <c r="P144" s="19"/>
    </row>
    <row r="145" spans="4:16">
      <c r="F145">
        <f>SUBTOTAL(9,F6:F142)</f>
        <v>35796</v>
      </c>
      <c r="M145" s="19"/>
      <c r="N145" s="19"/>
      <c r="O145" s="19"/>
      <c r="P145" s="19"/>
    </row>
    <row r="146" spans="4:16">
      <c r="H146" t="s">
        <v>72</v>
      </c>
      <c r="I146" s="27">
        <f>11453400-678000</f>
        <v>10775400</v>
      </c>
      <c r="J146" s="32">
        <f>I146*2</f>
        <v>21550800</v>
      </c>
      <c r="L146" s="32">
        <f>J146-I141</f>
        <v>10741800</v>
      </c>
      <c r="M146" s="19"/>
      <c r="N146" s="19"/>
      <c r="O146" s="19"/>
      <c r="P146" s="19"/>
    </row>
    <row r="147" spans="4:16">
      <c r="D147" s="18"/>
      <c r="M147" s="19"/>
      <c r="N147" s="19"/>
      <c r="O147" s="19"/>
      <c r="P147" s="19"/>
    </row>
    <row r="148" spans="4:16">
      <c r="D148" s="19">
        <f>I141+KompongSvay2!I36</f>
        <v>13372800</v>
      </c>
      <c r="G148" t="s">
        <v>73</v>
      </c>
      <c r="I148" s="28">
        <f>I146+KompongSvay2!I36</f>
        <v>13339200</v>
      </c>
      <c r="M148" s="19"/>
      <c r="N148" s="19"/>
      <c r="O148" s="19"/>
      <c r="P148" s="19"/>
    </row>
    <row r="149" spans="4:16">
      <c r="D149" s="18"/>
    </row>
    <row r="150" spans="4:16">
      <c r="D150" s="18"/>
    </row>
  </sheetData>
  <autoFilter ref="A5:P143"/>
  <mergeCells count="45">
    <mergeCell ref="A1:P1"/>
    <mergeCell ref="A2:P2"/>
    <mergeCell ref="B127:B128"/>
    <mergeCell ref="A127:A128"/>
    <mergeCell ref="B122:B125"/>
    <mergeCell ref="A122:A125"/>
    <mergeCell ref="B105:B108"/>
    <mergeCell ref="A105:A108"/>
    <mergeCell ref="B98:B101"/>
    <mergeCell ref="A98:A101"/>
    <mergeCell ref="B94:B96"/>
    <mergeCell ref="A94:A96"/>
    <mergeCell ref="B89:B92"/>
    <mergeCell ref="A89:A92"/>
    <mergeCell ref="B83:B87"/>
    <mergeCell ref="A83:A87"/>
    <mergeCell ref="B80:B81"/>
    <mergeCell ref="A70:A76"/>
    <mergeCell ref="B70:B76"/>
    <mergeCell ref="B136:B138"/>
    <mergeCell ref="A136:A138"/>
    <mergeCell ref="B118:B120"/>
    <mergeCell ref="A118:A120"/>
    <mergeCell ref="B114:B116"/>
    <mergeCell ref="A114:A116"/>
    <mergeCell ref="B63:B68"/>
    <mergeCell ref="A63:A68"/>
    <mergeCell ref="B52:B61"/>
    <mergeCell ref="A52:A61"/>
    <mergeCell ref="A47:A50"/>
    <mergeCell ref="B47:B50"/>
    <mergeCell ref="A42:A45"/>
    <mergeCell ref="B42:B45"/>
    <mergeCell ref="A38:A40"/>
    <mergeCell ref="B38:B40"/>
    <mergeCell ref="B32:B36"/>
    <mergeCell ref="A32:A36"/>
    <mergeCell ref="A6:A8"/>
    <mergeCell ref="B6:B8"/>
    <mergeCell ref="A22:A28"/>
    <mergeCell ref="B22:B28"/>
    <mergeCell ref="A17:A20"/>
    <mergeCell ref="B17:B20"/>
    <mergeCell ref="B12:B15"/>
    <mergeCell ref="A12:A15"/>
  </mergeCells>
  <pageMargins left="0.21" right="0.17" top="0.25" bottom="0.25" header="0.3" footer="0.3"/>
  <pageSetup paperSize="9" scale="75" orientation="landscape" r:id="rId1"/>
  <headerFooter>
    <oddHeader>&amp;R&amp;P\&amp;N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P22"/>
  <sheetViews>
    <sheetView topLeftCell="A8" workbookViewId="0">
      <selection activeCell="K20" sqref="K20"/>
    </sheetView>
  </sheetViews>
  <sheetFormatPr defaultRowHeight="15"/>
  <cols>
    <col min="1" max="1" width="12.28515625" customWidth="1"/>
    <col min="2" max="2" width="16.140625" customWidth="1"/>
    <col min="3" max="3" width="16.28515625" customWidth="1"/>
    <col min="4" max="4" width="10.28515625" customWidth="1"/>
    <col min="7" max="8" width="12" bestFit="1" customWidth="1"/>
    <col min="9" max="9" width="11.85546875" customWidth="1"/>
    <col min="10" max="10" width="12.140625" customWidth="1"/>
    <col min="11" max="11" width="8.28515625" customWidth="1"/>
    <col min="12" max="12" width="12" customWidth="1"/>
    <col min="13" max="13" width="12.5703125" customWidth="1"/>
    <col min="14" max="14" width="7.7109375" customWidth="1"/>
    <col min="15" max="15" width="11.85546875" customWidth="1"/>
    <col min="16" max="16" width="16.28515625" customWidth="1"/>
  </cols>
  <sheetData>
    <row r="1" spans="1:16" ht="25.5">
      <c r="A1" s="222" t="s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6" ht="31.5">
      <c r="A2" s="223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21" customHeight="1">
      <c r="A3" t="s">
        <v>75</v>
      </c>
      <c r="N3" t="s">
        <v>12</v>
      </c>
    </row>
    <row r="4" spans="1:16" ht="15.75" thickBot="1"/>
    <row r="5" spans="1:16" ht="33" customHeight="1" thickTop="1" thickBot="1">
      <c r="A5" s="146" t="s">
        <v>2</v>
      </c>
      <c r="B5" s="66" t="s">
        <v>11</v>
      </c>
      <c r="C5" s="66" t="s">
        <v>24</v>
      </c>
      <c r="D5" s="66" t="s">
        <v>18</v>
      </c>
      <c r="E5" s="66" t="s">
        <v>3</v>
      </c>
      <c r="F5" s="66" t="s">
        <v>4</v>
      </c>
      <c r="G5" s="66" t="s">
        <v>16</v>
      </c>
      <c r="H5" s="66" t="s">
        <v>13</v>
      </c>
      <c r="I5" s="66" t="s">
        <v>5</v>
      </c>
      <c r="J5" s="66" t="s">
        <v>6</v>
      </c>
      <c r="K5" s="66" t="s">
        <v>9</v>
      </c>
      <c r="L5" s="66" t="s">
        <v>7</v>
      </c>
      <c r="M5" s="66" t="s">
        <v>8</v>
      </c>
      <c r="N5" s="66" t="s">
        <v>9</v>
      </c>
      <c r="O5" s="66" t="s">
        <v>7</v>
      </c>
      <c r="P5" s="68" t="s">
        <v>10</v>
      </c>
    </row>
    <row r="6" spans="1:16" ht="24.75" customHeight="1" thickTop="1">
      <c r="A6" s="151">
        <v>1</v>
      </c>
      <c r="B6" s="87" t="s">
        <v>86</v>
      </c>
      <c r="C6" s="88"/>
      <c r="D6" s="60">
        <v>5</v>
      </c>
      <c r="E6" s="60">
        <v>1</v>
      </c>
      <c r="F6" s="152">
        <v>0.64</v>
      </c>
      <c r="G6" s="61">
        <v>40000</v>
      </c>
      <c r="H6" s="61">
        <v>4000</v>
      </c>
      <c r="I6" s="40">
        <f t="shared" ref="I6:I18" si="0">F6*G6</f>
        <v>25600</v>
      </c>
      <c r="J6" s="60"/>
      <c r="K6" s="60"/>
      <c r="L6" s="60">
        <v>5600</v>
      </c>
      <c r="M6" s="60">
        <v>5600</v>
      </c>
      <c r="N6" s="60"/>
      <c r="O6" s="60"/>
      <c r="P6" s="63"/>
    </row>
    <row r="7" spans="1:16" ht="24.75" customHeight="1">
      <c r="A7" s="148">
        <v>2</v>
      </c>
      <c r="B7" s="70" t="s">
        <v>87</v>
      </c>
      <c r="C7" s="71"/>
      <c r="D7" s="38">
        <v>5</v>
      </c>
      <c r="E7" s="38">
        <v>1</v>
      </c>
      <c r="F7" s="149">
        <v>0.61</v>
      </c>
      <c r="G7" s="39">
        <v>40000</v>
      </c>
      <c r="H7" s="39">
        <v>4000</v>
      </c>
      <c r="I7" s="40">
        <f t="shared" si="0"/>
        <v>24400</v>
      </c>
      <c r="J7" s="38"/>
      <c r="K7" s="38"/>
      <c r="L7" s="38"/>
      <c r="M7" s="38"/>
      <c r="N7" s="38"/>
      <c r="O7" s="38"/>
      <c r="P7" s="41"/>
    </row>
    <row r="8" spans="1:16" ht="24.75" customHeight="1">
      <c r="A8" s="148">
        <v>3</v>
      </c>
      <c r="B8" s="48" t="s">
        <v>88</v>
      </c>
      <c r="C8" s="71"/>
      <c r="D8" s="38">
        <v>5</v>
      </c>
      <c r="E8" s="38">
        <v>1</v>
      </c>
      <c r="F8" s="149">
        <v>0.67</v>
      </c>
      <c r="G8" s="39">
        <v>40000</v>
      </c>
      <c r="H8" s="39">
        <v>4000</v>
      </c>
      <c r="I8" s="40">
        <f t="shared" si="0"/>
        <v>26800</v>
      </c>
      <c r="J8" s="38"/>
      <c r="K8" s="38"/>
      <c r="L8" s="38"/>
      <c r="M8" s="38"/>
      <c r="N8" s="38"/>
      <c r="O8" s="38"/>
      <c r="P8" s="41"/>
    </row>
    <row r="9" spans="1:16" ht="24.75" customHeight="1">
      <c r="A9" s="148">
        <v>4</v>
      </c>
      <c r="B9" s="48" t="s">
        <v>89</v>
      </c>
      <c r="C9" s="38"/>
      <c r="D9" s="38">
        <v>5</v>
      </c>
      <c r="E9" s="38">
        <v>1</v>
      </c>
      <c r="F9" s="149">
        <v>0.35</v>
      </c>
      <c r="G9" s="39">
        <v>40000</v>
      </c>
      <c r="H9" s="39">
        <v>4000</v>
      </c>
      <c r="I9" s="40">
        <f t="shared" si="0"/>
        <v>14000</v>
      </c>
      <c r="J9" s="38"/>
      <c r="K9" s="38"/>
      <c r="L9" s="38"/>
      <c r="M9" s="38"/>
      <c r="N9" s="38"/>
      <c r="O9" s="38"/>
      <c r="P9" s="41"/>
    </row>
    <row r="10" spans="1:16" ht="24.75" customHeight="1">
      <c r="A10" s="148">
        <v>5</v>
      </c>
      <c r="B10" s="48" t="s">
        <v>90</v>
      </c>
      <c r="C10" s="38"/>
      <c r="D10" s="38">
        <v>4</v>
      </c>
      <c r="E10" s="38">
        <v>1</v>
      </c>
      <c r="F10" s="149">
        <v>1</v>
      </c>
      <c r="G10" s="39">
        <v>40000</v>
      </c>
      <c r="H10" s="39">
        <v>4000</v>
      </c>
      <c r="I10" s="40">
        <f t="shared" si="0"/>
        <v>40000</v>
      </c>
      <c r="J10" s="38"/>
      <c r="K10" s="38"/>
      <c r="L10" s="38"/>
      <c r="M10" s="38"/>
      <c r="N10" s="38"/>
      <c r="O10" s="38"/>
      <c r="P10" s="41"/>
    </row>
    <row r="11" spans="1:16" ht="24.75" customHeight="1">
      <c r="A11" s="148">
        <v>6</v>
      </c>
      <c r="B11" s="48" t="s">
        <v>58</v>
      </c>
      <c r="C11" s="38"/>
      <c r="D11" s="38">
        <v>11</v>
      </c>
      <c r="E11" s="38">
        <v>1</v>
      </c>
      <c r="F11" s="149">
        <v>0.82</v>
      </c>
      <c r="G11" s="39">
        <v>60000</v>
      </c>
      <c r="H11" s="39">
        <v>6000</v>
      </c>
      <c r="I11" s="40">
        <f t="shared" si="0"/>
        <v>49200</v>
      </c>
      <c r="J11" s="38"/>
      <c r="K11" s="38"/>
      <c r="L11" s="38"/>
      <c r="M11" s="38"/>
      <c r="N11" s="38"/>
      <c r="O11" s="38"/>
      <c r="P11" s="41"/>
    </row>
    <row r="12" spans="1:16" ht="24.75" customHeight="1">
      <c r="A12" s="148">
        <v>7</v>
      </c>
      <c r="B12" s="70" t="s">
        <v>91</v>
      </c>
      <c r="C12" s="38"/>
      <c r="D12" s="38">
        <v>5</v>
      </c>
      <c r="E12" s="38">
        <v>1</v>
      </c>
      <c r="F12" s="149">
        <v>0.3</v>
      </c>
      <c r="G12" s="39">
        <v>40000</v>
      </c>
      <c r="H12" s="39">
        <v>4000</v>
      </c>
      <c r="I12" s="40">
        <f t="shared" si="0"/>
        <v>12000</v>
      </c>
      <c r="J12" s="38"/>
      <c r="K12" s="38"/>
      <c r="L12" s="38"/>
      <c r="M12" s="38"/>
      <c r="N12" s="38"/>
      <c r="O12" s="38"/>
      <c r="P12" s="41"/>
    </row>
    <row r="13" spans="1:16" ht="24.75" customHeight="1">
      <c r="A13" s="148">
        <v>8</v>
      </c>
      <c r="B13" s="48" t="s">
        <v>92</v>
      </c>
      <c r="C13" s="38"/>
      <c r="D13" s="38">
        <v>4</v>
      </c>
      <c r="E13" s="38">
        <v>1</v>
      </c>
      <c r="F13" s="149">
        <v>0.62</v>
      </c>
      <c r="G13" s="39">
        <v>40000</v>
      </c>
      <c r="H13" s="39">
        <v>4000</v>
      </c>
      <c r="I13" s="40">
        <f t="shared" si="0"/>
        <v>24800</v>
      </c>
      <c r="J13" s="38"/>
      <c r="K13" s="38"/>
      <c r="L13" s="38"/>
      <c r="M13" s="38"/>
      <c r="N13" s="38"/>
      <c r="O13" s="38"/>
      <c r="P13" s="41"/>
    </row>
    <row r="14" spans="1:16" ht="24.75" customHeight="1">
      <c r="A14" s="148">
        <v>9</v>
      </c>
      <c r="B14" s="48" t="s">
        <v>93</v>
      </c>
      <c r="C14" s="38"/>
      <c r="D14" s="38">
        <v>4</v>
      </c>
      <c r="E14" s="38">
        <v>1</v>
      </c>
      <c r="F14" s="149">
        <v>0.32</v>
      </c>
      <c r="G14" s="39">
        <v>40000</v>
      </c>
      <c r="H14" s="39">
        <v>4000</v>
      </c>
      <c r="I14" s="40">
        <f t="shared" si="0"/>
        <v>12800</v>
      </c>
      <c r="J14" s="38"/>
      <c r="K14" s="38"/>
      <c r="L14" s="38"/>
      <c r="M14" s="38"/>
      <c r="N14" s="38"/>
      <c r="O14" s="38"/>
      <c r="P14" s="41"/>
    </row>
    <row r="15" spans="1:16" ht="24.75" customHeight="1">
      <c r="A15" s="148">
        <v>10</v>
      </c>
      <c r="B15" s="48" t="s">
        <v>94</v>
      </c>
      <c r="C15" s="38"/>
      <c r="D15" s="38">
        <v>4</v>
      </c>
      <c r="E15" s="38">
        <v>1</v>
      </c>
      <c r="F15" s="149">
        <v>0.36</v>
      </c>
      <c r="G15" s="39">
        <v>40000</v>
      </c>
      <c r="H15" s="39">
        <v>4000</v>
      </c>
      <c r="I15" s="40">
        <f t="shared" si="0"/>
        <v>14400</v>
      </c>
      <c r="J15" s="38"/>
      <c r="K15" s="38"/>
      <c r="L15" s="38"/>
      <c r="M15" s="38"/>
      <c r="N15" s="38"/>
      <c r="O15" s="38"/>
      <c r="P15" s="41"/>
    </row>
    <row r="16" spans="1:16" ht="24.75" customHeight="1">
      <c r="A16" s="148">
        <v>11</v>
      </c>
      <c r="B16" s="48" t="s">
        <v>95</v>
      </c>
      <c r="C16" s="38"/>
      <c r="D16" s="38">
        <v>4</v>
      </c>
      <c r="E16" s="38">
        <v>1</v>
      </c>
      <c r="F16" s="149">
        <v>0.3</v>
      </c>
      <c r="G16" s="39">
        <v>40000</v>
      </c>
      <c r="H16" s="39">
        <v>4000</v>
      </c>
      <c r="I16" s="40">
        <f t="shared" si="0"/>
        <v>12000</v>
      </c>
      <c r="J16" s="38"/>
      <c r="K16" s="38"/>
      <c r="L16" s="38"/>
      <c r="M16" s="38"/>
      <c r="N16" s="38"/>
      <c r="O16" s="38"/>
      <c r="P16" s="41"/>
    </row>
    <row r="17" spans="1:16" ht="24.75" customHeight="1">
      <c r="A17" s="148">
        <v>12</v>
      </c>
      <c r="B17" s="48" t="s">
        <v>96</v>
      </c>
      <c r="C17" s="38"/>
      <c r="D17" s="38">
        <v>4</v>
      </c>
      <c r="E17" s="38">
        <v>1</v>
      </c>
      <c r="F17" s="149">
        <v>0.36</v>
      </c>
      <c r="G17" s="39">
        <v>40000</v>
      </c>
      <c r="H17" s="39">
        <v>4000</v>
      </c>
      <c r="I17" s="40">
        <f t="shared" si="0"/>
        <v>14400</v>
      </c>
      <c r="J17" s="38"/>
      <c r="K17" s="38"/>
      <c r="L17" s="38"/>
      <c r="M17" s="38"/>
      <c r="N17" s="38"/>
      <c r="O17" s="38"/>
      <c r="P17" s="41"/>
    </row>
    <row r="18" spans="1:16" ht="24.75" customHeight="1">
      <c r="A18" s="148">
        <v>13</v>
      </c>
      <c r="B18" s="48" t="s">
        <v>97</v>
      </c>
      <c r="C18" s="38"/>
      <c r="D18" s="38">
        <v>12</v>
      </c>
      <c r="E18" s="38">
        <v>1</v>
      </c>
      <c r="F18" s="149">
        <v>0.72</v>
      </c>
      <c r="G18" s="39">
        <v>40000</v>
      </c>
      <c r="H18" s="39">
        <v>4000</v>
      </c>
      <c r="I18" s="40">
        <f t="shared" si="0"/>
        <v>28800</v>
      </c>
      <c r="J18" s="38"/>
      <c r="K18" s="38"/>
      <c r="L18" s="38"/>
      <c r="M18" s="38"/>
      <c r="N18" s="38"/>
      <c r="O18" s="38"/>
      <c r="P18" s="41"/>
    </row>
    <row r="19" spans="1:16" ht="24.75" customHeight="1">
      <c r="A19" s="148">
        <v>14</v>
      </c>
      <c r="B19" s="48" t="s">
        <v>98</v>
      </c>
      <c r="C19" s="38"/>
      <c r="D19" s="38">
        <v>13</v>
      </c>
      <c r="E19" s="38">
        <v>1</v>
      </c>
      <c r="F19" s="149">
        <v>0.6</v>
      </c>
      <c r="G19" s="39">
        <v>40000</v>
      </c>
      <c r="H19" s="39">
        <v>4000</v>
      </c>
      <c r="I19" s="40">
        <f>F19*G19</f>
        <v>24000</v>
      </c>
      <c r="J19" s="38"/>
      <c r="K19" s="38"/>
      <c r="L19" s="38"/>
      <c r="M19" s="38"/>
      <c r="N19" s="38"/>
      <c r="O19" s="38"/>
      <c r="P19" s="41"/>
    </row>
    <row r="20" spans="1:16" ht="24.75" customHeight="1" thickBot="1">
      <c r="A20" s="84"/>
      <c r="B20" s="150"/>
      <c r="C20" s="85"/>
      <c r="D20" s="85"/>
      <c r="E20" s="85"/>
      <c r="F20" s="85"/>
      <c r="G20" s="145"/>
      <c r="H20" s="145"/>
      <c r="I20" s="145"/>
      <c r="J20" s="85"/>
      <c r="K20" s="85"/>
      <c r="L20" s="85">
        <f>SUM(L6:L19)</f>
        <v>5600</v>
      </c>
      <c r="M20" s="85">
        <f t="shared" ref="M20" si="1">SUM(M6:M19)</f>
        <v>5600</v>
      </c>
      <c r="N20" s="85"/>
      <c r="O20" s="85"/>
      <c r="P20" s="86"/>
    </row>
    <row r="21" spans="1:16" ht="18" thickTop="1">
      <c r="F21" s="153">
        <f>SUM(F6:F20)</f>
        <v>7.67</v>
      </c>
      <c r="G21" s="15" t="s">
        <v>39</v>
      </c>
      <c r="I21" s="14">
        <f>SUM(I6:I20)</f>
        <v>323200</v>
      </c>
      <c r="J21">
        <v>317600</v>
      </c>
    </row>
    <row r="22" spans="1:16">
      <c r="J22" s="32">
        <f>I21-J21</f>
        <v>5600</v>
      </c>
    </row>
  </sheetData>
  <mergeCells count="2">
    <mergeCell ref="A1:P1"/>
    <mergeCell ref="A2:P2"/>
  </mergeCells>
  <pageMargins left="0.21" right="0.17" top="0.25" bottom="0.25" header="0.3" footer="0.3"/>
  <pageSetup paperSize="9" scale="75" orientation="landscape" r:id="rId1"/>
  <headerFooter>
    <oddHeader>&amp;R&amp;P\&amp;N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P10"/>
  <sheetViews>
    <sheetView workbookViewId="0">
      <selection activeCell="L6" sqref="L6"/>
    </sheetView>
  </sheetViews>
  <sheetFormatPr defaultRowHeight="15"/>
  <cols>
    <col min="1" max="1" width="12.28515625" customWidth="1"/>
    <col min="2" max="2" width="16.140625" customWidth="1"/>
    <col min="3" max="3" width="16.28515625" customWidth="1"/>
    <col min="4" max="4" width="10.28515625" customWidth="1"/>
    <col min="7" max="8" width="12" bestFit="1" customWidth="1"/>
    <col min="9" max="9" width="11.85546875" customWidth="1"/>
    <col min="10" max="10" width="12.140625" customWidth="1"/>
    <col min="11" max="11" width="8.28515625" customWidth="1"/>
    <col min="12" max="12" width="12" customWidth="1"/>
    <col min="13" max="13" width="12.5703125" customWidth="1"/>
    <col min="14" max="14" width="7.7109375" customWidth="1"/>
    <col min="15" max="15" width="11.85546875" customWidth="1"/>
    <col min="16" max="16" width="16.28515625" customWidth="1"/>
  </cols>
  <sheetData>
    <row r="1" spans="1:16" ht="25.5">
      <c r="A1" s="222" t="s">
        <v>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6" ht="31.5">
      <c r="A2" s="223" t="s">
        <v>0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</row>
    <row r="3" spans="1:16" ht="21" customHeight="1">
      <c r="A3" t="s">
        <v>99</v>
      </c>
      <c r="N3" t="s">
        <v>12</v>
      </c>
    </row>
    <row r="4" spans="1:16" ht="15.75" thickBot="1"/>
    <row r="5" spans="1:16" ht="33" customHeight="1" thickTop="1" thickBot="1">
      <c r="A5" s="146" t="s">
        <v>2</v>
      </c>
      <c r="B5" s="66" t="s">
        <v>11</v>
      </c>
      <c r="C5" s="66" t="s">
        <v>24</v>
      </c>
      <c r="D5" s="66" t="s">
        <v>18</v>
      </c>
      <c r="E5" s="66" t="s">
        <v>3</v>
      </c>
      <c r="F5" s="66" t="s">
        <v>4</v>
      </c>
      <c r="G5" s="66" t="s">
        <v>16</v>
      </c>
      <c r="H5" s="66" t="s">
        <v>13</v>
      </c>
      <c r="I5" s="66" t="s">
        <v>5</v>
      </c>
      <c r="J5" s="66" t="s">
        <v>6</v>
      </c>
      <c r="K5" s="66" t="s">
        <v>9</v>
      </c>
      <c r="L5" s="66" t="s">
        <v>7</v>
      </c>
      <c r="M5" s="66" t="s">
        <v>8</v>
      </c>
      <c r="N5" s="66" t="s">
        <v>9</v>
      </c>
      <c r="O5" s="66" t="s">
        <v>7</v>
      </c>
      <c r="P5" s="68" t="s">
        <v>10</v>
      </c>
    </row>
    <row r="6" spans="1:16" ht="24.75" customHeight="1" thickTop="1">
      <c r="A6" s="151">
        <v>1</v>
      </c>
      <c r="B6" s="87" t="s">
        <v>100</v>
      </c>
      <c r="C6" s="88"/>
      <c r="D6" s="60"/>
      <c r="E6" s="60">
        <v>1</v>
      </c>
      <c r="F6" s="152">
        <v>1</v>
      </c>
      <c r="H6" s="61">
        <v>120000</v>
      </c>
      <c r="I6" s="61">
        <v>120000</v>
      </c>
      <c r="J6" s="60"/>
      <c r="K6" s="60"/>
      <c r="L6" s="60"/>
      <c r="M6" s="60"/>
      <c r="N6" s="60"/>
      <c r="O6" s="60"/>
      <c r="P6" s="63"/>
    </row>
    <row r="7" spans="1:16" ht="24.75" customHeight="1">
      <c r="A7" s="148">
        <v>2</v>
      </c>
      <c r="B7" s="70" t="s">
        <v>49</v>
      </c>
      <c r="C7" s="71"/>
      <c r="D7" s="38"/>
      <c r="E7" s="38">
        <v>1</v>
      </c>
      <c r="F7" s="149">
        <v>1.7</v>
      </c>
      <c r="H7" s="39">
        <v>60000</v>
      </c>
      <c r="I7" s="39">
        <v>102000</v>
      </c>
      <c r="J7" s="38"/>
      <c r="K7" s="38"/>
      <c r="L7" s="38"/>
      <c r="M7" s="38"/>
      <c r="N7" s="38"/>
      <c r="O7" s="38"/>
      <c r="P7" s="41"/>
    </row>
    <row r="8" spans="1:16" ht="24.75" customHeight="1">
      <c r="A8" s="148">
        <v>3</v>
      </c>
      <c r="B8" s="48" t="s">
        <v>101</v>
      </c>
      <c r="C8" s="71"/>
      <c r="D8" s="38"/>
      <c r="E8" s="38">
        <v>1</v>
      </c>
      <c r="F8" s="149">
        <v>0.4</v>
      </c>
      <c r="H8" s="39">
        <v>40000</v>
      </c>
      <c r="I8" s="39">
        <v>16000</v>
      </c>
      <c r="J8" s="38"/>
      <c r="K8" s="38"/>
      <c r="L8" s="38"/>
      <c r="M8" s="38"/>
      <c r="N8" s="38"/>
      <c r="O8" s="38"/>
      <c r="P8" s="41"/>
    </row>
    <row r="9" spans="1:16" ht="24.75" customHeight="1" thickBot="1">
      <c r="A9" s="84"/>
      <c r="B9" s="150"/>
      <c r="C9" s="85"/>
      <c r="D9" s="85"/>
      <c r="E9" s="85"/>
      <c r="F9" s="85"/>
      <c r="G9" s="145"/>
      <c r="H9" s="145"/>
      <c r="I9" s="145"/>
      <c r="J9" s="85"/>
      <c r="K9" s="85"/>
      <c r="L9" s="85"/>
      <c r="M9" s="85"/>
      <c r="N9" s="85"/>
      <c r="O9" s="85"/>
      <c r="P9" s="86"/>
    </row>
    <row r="10" spans="1:16" ht="18" thickTop="1">
      <c r="F10" s="153">
        <f>SUM(F6:F9)</f>
        <v>3.1</v>
      </c>
      <c r="G10" s="15" t="s">
        <v>39</v>
      </c>
      <c r="I10" s="14">
        <f>SUM(I6:I9)</f>
        <v>238000</v>
      </c>
    </row>
  </sheetData>
  <mergeCells count="2">
    <mergeCell ref="A1:P1"/>
    <mergeCell ref="A2:P2"/>
  </mergeCells>
  <pageMargins left="0.21" right="0.17" top="0.25" bottom="0.25" header="0.3" footer="0.3"/>
  <pageSetup paperSize="9" scale="75" orientation="landscape" r:id="rId1"/>
  <headerFooter>
    <oddHeader>&amp;R&amp;P\&amp;N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2:C14"/>
  <sheetViews>
    <sheetView workbookViewId="0">
      <selection activeCell="C18" sqref="C18"/>
    </sheetView>
  </sheetViews>
  <sheetFormatPr defaultRowHeight="15"/>
  <cols>
    <col min="2" max="2" width="22.85546875" customWidth="1"/>
    <col min="3" max="3" width="14.28515625" bestFit="1" customWidth="1"/>
  </cols>
  <sheetData>
    <row r="2" spans="2:3">
      <c r="B2" t="s">
        <v>105</v>
      </c>
      <c r="C2" s="154">
        <v>9961200</v>
      </c>
    </row>
    <row r="3" spans="2:3">
      <c r="B3" t="s">
        <v>112</v>
      </c>
      <c r="C3" s="154">
        <v>26863200</v>
      </c>
    </row>
    <row r="4" spans="2:3">
      <c r="B4" t="s">
        <v>113</v>
      </c>
      <c r="C4" s="154">
        <v>363200</v>
      </c>
    </row>
    <row r="5" spans="2:3">
      <c r="B5" t="s">
        <v>111</v>
      </c>
      <c r="C5" s="154">
        <v>6605800</v>
      </c>
    </row>
    <row r="6" spans="2:3">
      <c r="B6" t="s">
        <v>110</v>
      </c>
      <c r="C6" s="154">
        <v>472800</v>
      </c>
    </row>
    <row r="7" spans="2:3">
      <c r="B7" t="s">
        <v>39</v>
      </c>
      <c r="C7" s="154">
        <f>SUM(C2:C6)</f>
        <v>44266200</v>
      </c>
    </row>
    <row r="9" spans="2:3">
      <c r="B9" s="240" t="s">
        <v>106</v>
      </c>
      <c r="C9" s="240"/>
    </row>
    <row r="10" spans="2:3">
      <c r="C10" s="157">
        <v>10.68</v>
      </c>
    </row>
    <row r="11" spans="2:3">
      <c r="C11" s="155">
        <v>53.87</v>
      </c>
    </row>
    <row r="12" spans="2:3">
      <c r="C12">
        <v>7.67</v>
      </c>
    </row>
    <row r="13" spans="2:3">
      <c r="C13">
        <v>3.1</v>
      </c>
    </row>
    <row r="14" spans="2:3">
      <c r="C14" s="158">
        <f>SUM(C10:C13)</f>
        <v>75.319999999999993</v>
      </c>
    </row>
  </sheetData>
  <mergeCells count="1"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KompongSvay1</vt:lpstr>
      <vt:lpstr>KompongSvay2</vt:lpstr>
      <vt:lpstr>KompongSvay3</vt:lpstr>
      <vt:lpstr>Thmei1</vt:lpstr>
      <vt:lpstr>Thmei2</vt:lpstr>
      <vt:lpstr>Thmei3</vt:lpstr>
      <vt:lpstr>Krouch</vt:lpstr>
      <vt:lpstr>TongNeak</vt:lpstr>
      <vt:lpstr>Sheet1</vt:lpstr>
      <vt:lpstr>Sheet2</vt:lpstr>
      <vt:lpstr>Sheet3</vt:lpstr>
      <vt:lpstr>Sheet2!Print_Area</vt:lpstr>
      <vt:lpstr>KompongSvay3!Print_Titles</vt:lpstr>
      <vt:lpstr>Krouch!Print_Titles</vt:lpstr>
      <vt:lpstr>Thmei3!Print_Titles</vt:lpstr>
      <vt:lpstr>TongNeak!Print_Titles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Kanhnha</dc:creator>
  <cp:lastModifiedBy>GRET-SKY</cp:lastModifiedBy>
  <cp:lastPrinted>2011-12-06T01:53:22Z</cp:lastPrinted>
  <dcterms:created xsi:type="dcterms:W3CDTF">2010-12-06T08:22:28Z</dcterms:created>
  <dcterms:modified xsi:type="dcterms:W3CDTF">2011-12-06T01:55:02Z</dcterms:modified>
</cp:coreProperties>
</file>