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8960" windowHeight="8520"/>
  </bookViews>
  <sheets>
    <sheet name="Comparison table for reference" sheetId="17" r:id="rId1"/>
    <sheet name="Labor calculation" sheetId="15" r:id="rId2"/>
    <sheet name="CEDAC case1" sheetId="13" r:id="rId3"/>
    <sheet name="CEDAC case2" sheetId="4" r:id="rId4"/>
    <sheet name="CEDAC case3" sheetId="5" r:id="rId5"/>
    <sheet name="CEDAC case4" sheetId="18" r:id="rId6"/>
    <sheet name="CEDAC case5" sheetId="7" r:id="rId7"/>
    <sheet name="CEDAC case6" sheetId="8" r:id="rId8"/>
    <sheet name="CEDAC case7" sheetId="9" r:id="rId9"/>
    <sheet name="Sheet2" sheetId="2" r:id="rId10"/>
    <sheet name="Sheet3" sheetId="3" r:id="rId11"/>
    <sheet name="Sheet9" sheetId="16" r:id="rId12"/>
  </sheets>
  <calcPr calcId="124519"/>
</workbook>
</file>

<file path=xl/calcChain.xml><?xml version="1.0" encoding="utf-8"?>
<calcChain xmlns="http://schemas.openxmlformats.org/spreadsheetml/2006/main">
  <c r="F14" i="8"/>
  <c r="G14" s="1"/>
  <c r="G27" i="9"/>
  <c r="G26"/>
  <c r="G25"/>
  <c r="G24"/>
  <c r="G23"/>
  <c r="G22"/>
  <c r="G21"/>
  <c r="G20"/>
  <c r="G19"/>
  <c r="G18"/>
  <c r="G17"/>
  <c r="G16"/>
  <c r="G15"/>
  <c r="G13"/>
  <c r="G12"/>
  <c r="G28"/>
  <c r="F33"/>
  <c r="G33" s="1"/>
  <c r="F30"/>
  <c r="G30" s="1"/>
  <c r="G33" i="8"/>
  <c r="G28"/>
  <c r="G27"/>
  <c r="G26"/>
  <c r="G25"/>
  <c r="G24"/>
  <c r="G23"/>
  <c r="G22"/>
  <c r="G21"/>
  <c r="G20"/>
  <c r="F33"/>
  <c r="G27" i="7"/>
  <c r="G26"/>
  <c r="G25"/>
  <c r="G24"/>
  <c r="G23"/>
  <c r="G22"/>
  <c r="G21"/>
  <c r="G20"/>
  <c r="G19"/>
  <c r="G18"/>
  <c r="G17"/>
  <c r="G16"/>
  <c r="G15"/>
  <c r="G14"/>
  <c r="G13"/>
  <c r="G12"/>
  <c r="G28"/>
  <c r="F33"/>
  <c r="F29"/>
  <c r="F35" i="9" l="1"/>
  <c r="F36"/>
  <c r="G36" s="1"/>
  <c r="G35"/>
  <c r="G29" i="7"/>
  <c r="G33"/>
  <c r="F33" i="18"/>
  <c r="F28"/>
  <c r="F27"/>
  <c r="G27" s="1"/>
  <c r="F26"/>
  <c r="G25"/>
  <c r="F25"/>
  <c r="F24"/>
  <c r="F23"/>
  <c r="G23" s="1"/>
  <c r="C22"/>
  <c r="F22" s="1"/>
  <c r="G21"/>
  <c r="G20"/>
  <c r="F19"/>
  <c r="F18"/>
  <c r="G18" s="1"/>
  <c r="F17"/>
  <c r="F16"/>
  <c r="G16" s="1"/>
  <c r="F15"/>
  <c r="F14"/>
  <c r="C13"/>
  <c r="F13" s="1"/>
  <c r="F12"/>
  <c r="J31" i="4"/>
  <c r="F31" i="5"/>
  <c r="J31"/>
  <c r="G27"/>
  <c r="G26"/>
  <c r="G25"/>
  <c r="G24"/>
  <c r="G23"/>
  <c r="G22"/>
  <c r="G21"/>
  <c r="G20"/>
  <c r="G19"/>
  <c r="G18"/>
  <c r="G17"/>
  <c r="G16"/>
  <c r="G15"/>
  <c r="G14"/>
  <c r="G13"/>
  <c r="G12"/>
  <c r="G28"/>
  <c r="F30"/>
  <c r="F33"/>
  <c r="G33" s="1"/>
  <c r="F29"/>
  <c r="G29" s="1"/>
  <c r="G25" i="4"/>
  <c r="G21"/>
  <c r="G20"/>
  <c r="F33"/>
  <c r="G33" s="1"/>
  <c r="J31" i="18" l="1"/>
  <c r="F30"/>
  <c r="G30" s="1"/>
  <c r="G22"/>
  <c r="G13"/>
  <c r="G12"/>
  <c r="G15"/>
  <c r="G17"/>
  <c r="G19"/>
  <c r="G24"/>
  <c r="G26"/>
  <c r="G28"/>
  <c r="F29"/>
  <c r="G14"/>
  <c r="G33"/>
  <c r="G24" i="16"/>
  <c r="H26"/>
  <c r="H25"/>
  <c r="H23"/>
  <c r="H22"/>
  <c r="H21"/>
  <c r="H20"/>
  <c r="H19"/>
  <c r="H18"/>
  <c r="H17"/>
  <c r="H16"/>
  <c r="H15"/>
  <c r="H14"/>
  <c r="H13"/>
  <c r="H12"/>
  <c r="H11"/>
  <c r="H10"/>
  <c r="H9"/>
  <c r="H8"/>
  <c r="G27"/>
  <c r="G26"/>
  <c r="G25"/>
  <c r="G23"/>
  <c r="G22"/>
  <c r="G21"/>
  <c r="G20"/>
  <c r="G19"/>
  <c r="G18"/>
  <c r="G17"/>
  <c r="G16"/>
  <c r="G15"/>
  <c r="G14"/>
  <c r="G13"/>
  <c r="G12"/>
  <c r="G11"/>
  <c r="G10"/>
  <c r="G9"/>
  <c r="G8"/>
  <c r="F25"/>
  <c r="F27" s="1"/>
  <c r="F22"/>
  <c r="F13"/>
  <c r="F23" s="1"/>
  <c r="F24" s="1"/>
  <c r="D21" i="15"/>
  <c r="C21"/>
  <c r="B21"/>
  <c r="C20"/>
  <c r="C22" s="1"/>
  <c r="B20"/>
  <c r="B22" s="1"/>
  <c r="D19"/>
  <c r="F19" s="1"/>
  <c r="D18"/>
  <c r="F18" s="1"/>
  <c r="D17"/>
  <c r="F17" s="1"/>
  <c r="D16"/>
  <c r="F16" s="1"/>
  <c r="D15"/>
  <c r="F15" s="1"/>
  <c r="D14"/>
  <c r="F14" s="1"/>
  <c r="D13"/>
  <c r="F13" s="1"/>
  <c r="D12"/>
  <c r="F12" s="1"/>
  <c r="D11"/>
  <c r="F11" s="1"/>
  <c r="D10"/>
  <c r="F30" i="13"/>
  <c r="F29"/>
  <c r="F33"/>
  <c r="G33" s="1"/>
  <c r="C22"/>
  <c r="F22" s="1"/>
  <c r="G21"/>
  <c r="F28"/>
  <c r="F27"/>
  <c r="G27" s="1"/>
  <c r="F26"/>
  <c r="F25"/>
  <c r="G25" s="1"/>
  <c r="F24"/>
  <c r="F23"/>
  <c r="G23" s="1"/>
  <c r="G20"/>
  <c r="F19"/>
  <c r="F18"/>
  <c r="G18" s="1"/>
  <c r="F17"/>
  <c r="F16"/>
  <c r="G16" s="1"/>
  <c r="F15"/>
  <c r="F14"/>
  <c r="G14" s="1"/>
  <c r="C13"/>
  <c r="F13" s="1"/>
  <c r="F12"/>
  <c r="C22" i="9"/>
  <c r="F22" s="1"/>
  <c r="F28"/>
  <c r="F27"/>
  <c r="F26"/>
  <c r="F25"/>
  <c r="F24"/>
  <c r="F23"/>
  <c r="F19"/>
  <c r="F18"/>
  <c r="F17"/>
  <c r="F16"/>
  <c r="F15"/>
  <c r="F14"/>
  <c r="G14" s="1"/>
  <c r="C13"/>
  <c r="F13" s="1"/>
  <c r="F12"/>
  <c r="C22" i="8"/>
  <c r="F22" s="1"/>
  <c r="F28"/>
  <c r="F27"/>
  <c r="F26"/>
  <c r="F25"/>
  <c r="F24"/>
  <c r="F23"/>
  <c r="F19"/>
  <c r="G19" s="1"/>
  <c r="F18"/>
  <c r="G18" s="1"/>
  <c r="F17"/>
  <c r="G17" s="1"/>
  <c r="F16"/>
  <c r="G16" s="1"/>
  <c r="F15"/>
  <c r="G15" s="1"/>
  <c r="C13"/>
  <c r="F13" s="1"/>
  <c r="G13" s="1"/>
  <c r="F12"/>
  <c r="G12" s="1"/>
  <c r="C13" i="4"/>
  <c r="F13" s="1"/>
  <c r="G13" s="1"/>
  <c r="C13" i="7"/>
  <c r="F13" s="1"/>
  <c r="F13" i="5"/>
  <c r="C13"/>
  <c r="C22" i="7"/>
  <c r="F22" s="1"/>
  <c r="F28"/>
  <c r="F27"/>
  <c r="F26"/>
  <c r="F25"/>
  <c r="F24"/>
  <c r="F23"/>
  <c r="F19"/>
  <c r="F18"/>
  <c r="F17"/>
  <c r="F16"/>
  <c r="F15"/>
  <c r="F14"/>
  <c r="F12"/>
  <c r="F25" i="5"/>
  <c r="C22"/>
  <c r="F22" s="1"/>
  <c r="F27"/>
  <c r="F26"/>
  <c r="F24"/>
  <c r="F23"/>
  <c r="F19"/>
  <c r="F18"/>
  <c r="F17"/>
  <c r="F16"/>
  <c r="F15"/>
  <c r="F14"/>
  <c r="F28"/>
  <c r="F12"/>
  <c r="F27" i="4"/>
  <c r="G27" s="1"/>
  <c r="F28"/>
  <c r="G28" s="1"/>
  <c r="F16"/>
  <c r="G16" s="1"/>
  <c r="C22"/>
  <c r="F22" s="1"/>
  <c r="G22" s="1"/>
  <c r="F26"/>
  <c r="G26" s="1"/>
  <c r="F24"/>
  <c r="F19"/>
  <c r="G19" s="1"/>
  <c r="F18"/>
  <c r="G18" s="1"/>
  <c r="F17"/>
  <c r="G17" s="1"/>
  <c r="F23"/>
  <c r="G23" s="1"/>
  <c r="F15"/>
  <c r="G15" s="1"/>
  <c r="F14"/>
  <c r="G14" s="1"/>
  <c r="F12"/>
  <c r="F29" i="9" l="1"/>
  <c r="J31"/>
  <c r="F30" i="8"/>
  <c r="G30" s="1"/>
  <c r="F29"/>
  <c r="G29" s="1"/>
  <c r="J31"/>
  <c r="J31" i="7"/>
  <c r="F30"/>
  <c r="F35" i="18"/>
  <c r="F36" s="1"/>
  <c r="G36" s="1"/>
  <c r="G35"/>
  <c r="G29"/>
  <c r="F31"/>
  <c r="H29" s="1"/>
  <c r="G30" i="5"/>
  <c r="H30"/>
  <c r="F35"/>
  <c r="G12" i="4"/>
  <c r="F29"/>
  <c r="G29" s="1"/>
  <c r="G24"/>
  <c r="F30"/>
  <c r="F26" i="16"/>
  <c r="D20" i="15"/>
  <c r="F20" s="1"/>
  <c r="F10"/>
  <c r="D22"/>
  <c r="F35" i="13"/>
  <c r="G30"/>
  <c r="G22"/>
  <c r="G13"/>
  <c r="F36"/>
  <c r="G35"/>
  <c r="G12"/>
  <c r="G15"/>
  <c r="G17"/>
  <c r="G19"/>
  <c r="G24"/>
  <c r="G26"/>
  <c r="G28"/>
  <c r="F31" i="9" l="1"/>
  <c r="H29"/>
  <c r="G29"/>
  <c r="F35" i="8"/>
  <c r="F31"/>
  <c r="G30" i="7"/>
  <c r="H30"/>
  <c r="F31"/>
  <c r="F35"/>
  <c r="G31" i="18"/>
  <c r="H21"/>
  <c r="H20"/>
  <c r="F32"/>
  <c r="G32" s="1"/>
  <c r="H31"/>
  <c r="H27"/>
  <c r="H15"/>
  <c r="H19"/>
  <c r="H26"/>
  <c r="H33"/>
  <c r="H12"/>
  <c r="H30"/>
  <c r="H22"/>
  <c r="H13"/>
  <c r="H24"/>
  <c r="H28"/>
  <c r="H17"/>
  <c r="H25"/>
  <c r="F34"/>
  <c r="H14"/>
  <c r="H16"/>
  <c r="H18"/>
  <c r="H23"/>
  <c r="F36" i="5"/>
  <c r="G36" s="1"/>
  <c r="G35"/>
  <c r="H35"/>
  <c r="F34"/>
  <c r="H31"/>
  <c r="F32"/>
  <c r="G32" s="1"/>
  <c r="G31"/>
  <c r="H29"/>
  <c r="H33"/>
  <c r="G30" i="4"/>
  <c r="F31"/>
  <c r="F35"/>
  <c r="G29" i="13"/>
  <c r="F31"/>
  <c r="G36"/>
  <c r="G31" i="8" l="1"/>
  <c r="H14"/>
  <c r="F32" i="9"/>
  <c r="G32" s="1"/>
  <c r="H31"/>
  <c r="F34"/>
  <c r="G31"/>
  <c r="H30"/>
  <c r="H33"/>
  <c r="G35" i="8"/>
  <c r="F36"/>
  <c r="G36" s="1"/>
  <c r="F32"/>
  <c r="G32" s="1"/>
  <c r="F34"/>
  <c r="F36" i="7"/>
  <c r="G36" s="1"/>
  <c r="G35"/>
  <c r="F32"/>
  <c r="G32" s="1"/>
  <c r="H31"/>
  <c r="G31"/>
  <c r="F34"/>
  <c r="H33"/>
  <c r="H29"/>
  <c r="H34" i="18"/>
  <c r="G34"/>
  <c r="H34" i="5"/>
  <c r="G34"/>
  <c r="H31" i="4"/>
  <c r="H29"/>
  <c r="F34"/>
  <c r="G31"/>
  <c r="H33"/>
  <c r="F32"/>
  <c r="G32" s="1"/>
  <c r="F36"/>
  <c r="G36" s="1"/>
  <c r="G35"/>
  <c r="H35"/>
  <c r="H30"/>
  <c r="H13"/>
  <c r="F32" i="13"/>
  <c r="G32" s="1"/>
  <c r="G31"/>
  <c r="H21"/>
  <c r="H20"/>
  <c r="F34"/>
  <c r="H31"/>
  <c r="H24"/>
  <c r="H33"/>
  <c r="H30"/>
  <c r="H22"/>
  <c r="H12"/>
  <c r="H17"/>
  <c r="H25"/>
  <c r="H27"/>
  <c r="H13"/>
  <c r="H35"/>
  <c r="H16"/>
  <c r="H18"/>
  <c r="H23"/>
  <c r="H15"/>
  <c r="H19"/>
  <c r="H26"/>
  <c r="H28"/>
  <c r="H14"/>
  <c r="H29"/>
  <c r="H21" i="9"/>
  <c r="H20"/>
  <c r="H13"/>
  <c r="H22"/>
  <c r="H24"/>
  <c r="H28"/>
  <c r="H17"/>
  <c r="H16"/>
  <c r="H18"/>
  <c r="H23"/>
  <c r="H25"/>
  <c r="H27"/>
  <c r="H15"/>
  <c r="H26"/>
  <c r="H12"/>
  <c r="H19"/>
  <c r="H14"/>
  <c r="H21" i="8"/>
  <c r="H20"/>
  <c r="H22"/>
  <c r="H12"/>
  <c r="H17"/>
  <c r="H28"/>
  <c r="H13"/>
  <c r="H15"/>
  <c r="H19"/>
  <c r="H24"/>
  <c r="H26"/>
  <c r="H16"/>
  <c r="H18"/>
  <c r="H23"/>
  <c r="H25"/>
  <c r="H27"/>
  <c r="H13" i="7"/>
  <c r="H25" i="5"/>
  <c r="H13"/>
  <c r="H21" i="7"/>
  <c r="H20"/>
  <c r="H23"/>
  <c r="H16"/>
  <c r="H12"/>
  <c r="H14"/>
  <c r="H15"/>
  <c r="H17"/>
  <c r="H18"/>
  <c r="H27"/>
  <c r="H22"/>
  <c r="H25"/>
  <c r="H19"/>
  <c r="H24"/>
  <c r="H26"/>
  <c r="H28"/>
  <c r="H21" i="5"/>
  <c r="H20"/>
  <c r="H24"/>
  <c r="H27"/>
  <c r="H28"/>
  <c r="H17"/>
  <c r="H22"/>
  <c r="H15"/>
  <c r="H19"/>
  <c r="H12"/>
  <c r="H14"/>
  <c r="H16"/>
  <c r="H18"/>
  <c r="H23"/>
  <c r="H26"/>
  <c r="H28" i="4"/>
  <c r="H27"/>
  <c r="H16"/>
  <c r="H20"/>
  <c r="H12"/>
  <c r="H21"/>
  <c r="H19"/>
  <c r="H26"/>
  <c r="H15"/>
  <c r="H17"/>
  <c r="H22"/>
  <c r="H23"/>
  <c r="H18"/>
  <c r="H24"/>
  <c r="H14"/>
  <c r="G34" i="9" l="1"/>
  <c r="H34"/>
  <c r="H31" i="8"/>
  <c r="G34"/>
  <c r="H34"/>
  <c r="H33"/>
  <c r="H30"/>
  <c r="H29"/>
  <c r="G34" i="7"/>
  <c r="H34"/>
  <c r="H34" i="4"/>
  <c r="G34"/>
  <c r="G34" i="13"/>
  <c r="H34"/>
</calcChain>
</file>

<file path=xl/sharedStrings.xml><?xml version="1.0" encoding="utf-8"?>
<sst xmlns="http://schemas.openxmlformats.org/spreadsheetml/2006/main" count="738" uniqueCount="149">
  <si>
    <t>Herbicides</t>
  </si>
  <si>
    <t xml:space="preserve">Insecticides </t>
  </si>
  <si>
    <t>Ha</t>
  </si>
  <si>
    <t>Service de battage</t>
  </si>
  <si>
    <t>Kg</t>
  </si>
  <si>
    <t>Om Keng</t>
  </si>
  <si>
    <t>5 Kumpheak, Lvea Tbong</t>
  </si>
  <si>
    <t>?</t>
  </si>
  <si>
    <t>Conversions:</t>
  </si>
  <si>
    <t>F</t>
  </si>
  <si>
    <t>Pok Chea</t>
  </si>
  <si>
    <t>5 Kumpheak, Kbal Hong Chas</t>
  </si>
  <si>
    <t>riels / USD</t>
  </si>
  <si>
    <t>Teuk Chas, Boeung Nay, Vachase</t>
  </si>
  <si>
    <t>Mul Koy</t>
  </si>
  <si>
    <t>Farmer:</t>
  </si>
  <si>
    <t>Place:</t>
  </si>
  <si>
    <t>Season:</t>
  </si>
  <si>
    <t>Cropping system type:</t>
  </si>
  <si>
    <t>Soil quality:</t>
  </si>
  <si>
    <t>Irrigation dependency:</t>
  </si>
  <si>
    <t>Specific practices:</t>
  </si>
  <si>
    <t>Expenditure description</t>
  </si>
  <si>
    <t>Quantity</t>
  </si>
  <si>
    <t>Unit</t>
  </si>
  <si>
    <t>Unit cost (riels)</t>
  </si>
  <si>
    <t>Cost (riels)</t>
  </si>
  <si>
    <t>Cost (USD)</t>
  </si>
  <si>
    <t>%age of total expenses</t>
  </si>
  <si>
    <t>Land value</t>
  </si>
  <si>
    <t>C</t>
  </si>
  <si>
    <t>Material renewal</t>
  </si>
  <si>
    <t>Seeds</t>
  </si>
  <si>
    <t>Mineral fertilizer</t>
  </si>
  <si>
    <t>Animal organic fertilizer</t>
  </si>
  <si>
    <t>Irrigation service</t>
  </si>
  <si>
    <t xml:space="preserve">Threshing </t>
  </si>
  <si>
    <t>Man-day</t>
  </si>
  <si>
    <t>Bottle</t>
  </si>
  <si>
    <t>50 Kg bag</t>
  </si>
  <si>
    <t>250 Kg cart</t>
  </si>
  <si>
    <t>Sub-total 1 Non cash family own resources investment:</t>
  </si>
  <si>
    <t>Sous-total 2 Cash investment:</t>
  </si>
  <si>
    <t>Total investment</t>
  </si>
  <si>
    <t>Paddy total production</t>
  </si>
  <si>
    <t>Average production cost for 1 Kg paddy</t>
  </si>
  <si>
    <t>Benefit</t>
  </si>
  <si>
    <t>Family non cash resource (F) or cash investment (C)</t>
  </si>
  <si>
    <t xml:space="preserve">Exchange rate: </t>
  </si>
  <si>
    <t>Family labor</t>
  </si>
  <si>
    <t>Rented external labor</t>
  </si>
  <si>
    <t>Total family income from cash and non-cash investment</t>
  </si>
  <si>
    <t>Family income from cash and non-cash investment per hectare</t>
  </si>
  <si>
    <t>Srab Pheap</t>
  </si>
  <si>
    <t>Teuk Chas, Boeung Nay, Vatt Chas</t>
  </si>
  <si>
    <t>Broadcasting</t>
  </si>
  <si>
    <t>Dry season 2009</t>
  </si>
  <si>
    <t>Wet season 2009</t>
  </si>
  <si>
    <t>Cheun Rin</t>
  </si>
  <si>
    <t>Long Kean</t>
  </si>
  <si>
    <t>Teuk Chha, Boeung Nay, Pravas</t>
  </si>
  <si>
    <t>Transplanting</t>
  </si>
  <si>
    <t>Intensification level:</t>
  </si>
  <si>
    <t>Low to middle</t>
  </si>
  <si>
    <r>
      <t xml:space="preserve">Land preparation: </t>
    </r>
    <r>
      <rPr>
        <sz val="10"/>
        <color theme="1"/>
        <rFont val="Calibri"/>
        <family val="2"/>
        <scheme val="minor"/>
      </rPr>
      <t>ploughing, arrowing, flattening</t>
    </r>
  </si>
  <si>
    <t>Interview date:</t>
  </si>
  <si>
    <t>Interviewer:</t>
  </si>
  <si>
    <t>Cultural problems / events:</t>
  </si>
  <si>
    <t>Rented labor</t>
  </si>
  <si>
    <t>Total labor costs</t>
  </si>
  <si>
    <t>Irrigation</t>
  </si>
  <si>
    <t>Total</t>
  </si>
  <si>
    <t>Labor for tranplanting</t>
  </si>
  <si>
    <t>Labor for harvesting</t>
  </si>
  <si>
    <t>Labor for other works</t>
  </si>
  <si>
    <t>Detailed labor costs calculation for rice cultivation</t>
  </si>
  <si>
    <t>Cropping system:</t>
  </si>
  <si>
    <t>Technical specificities:</t>
  </si>
  <si>
    <t>Nursery</t>
  </si>
  <si>
    <t>Plants pulling and transportation</t>
  </si>
  <si>
    <t>Planting</t>
  </si>
  <si>
    <t>Crop follow-up (fertilization, weeding, pest control)</t>
  </si>
  <si>
    <t>Harvest</t>
  </si>
  <si>
    <t>Bundle and grain transportation to the thresher and to the farm</t>
  </si>
  <si>
    <t>Threshing and winnowing</t>
  </si>
  <si>
    <t>Drying and storing</t>
  </si>
  <si>
    <t>Total costs</t>
  </si>
  <si>
    <t>Unit costs</t>
  </si>
  <si>
    <t>Quantity (Man-Day)</t>
  </si>
  <si>
    <t>Unit price (riels)</t>
  </si>
  <si>
    <t>Total cost (riels)</t>
  </si>
  <si>
    <t>Land value*</t>
  </si>
  <si>
    <t>Field bunds repair and plot preparation before transplanting</t>
  </si>
  <si>
    <t>Note: be careful on the plot size estimation and the total production</t>
  </si>
  <si>
    <r>
      <t xml:space="preserve">Material renewal </t>
    </r>
    <r>
      <rPr>
        <sz val="10"/>
        <color theme="1"/>
        <rFont val="Calibri"/>
        <family val="2"/>
        <scheme val="minor"/>
      </rPr>
      <t>(tools, bags, etc.)</t>
    </r>
  </si>
  <si>
    <t>1 Ha</t>
  </si>
  <si>
    <t>riels / Kg</t>
  </si>
  <si>
    <t>Animal manure</t>
  </si>
  <si>
    <t>* If family owned, valorized at around 50% of renting charges</t>
  </si>
  <si>
    <t>Cropping system</t>
  </si>
  <si>
    <t>Season</t>
  </si>
  <si>
    <t>Irrigation access:</t>
  </si>
  <si>
    <t>Specific agricultural practices:</t>
  </si>
  <si>
    <t>Risk of cropping incident</t>
  </si>
  <si>
    <t>Cultivated area</t>
  </si>
  <si>
    <t>Rainy season: May - Aug</t>
  </si>
  <si>
    <t>20% - supplementary irrig.</t>
  </si>
  <si>
    <t>Middle</t>
  </si>
  <si>
    <t>Planting, chemical weeding</t>
  </si>
  <si>
    <t>Low</t>
  </si>
  <si>
    <t>Expense descritpion</t>
  </si>
  <si>
    <t xml:space="preserve">Cost (riels) </t>
  </si>
  <si>
    <t xml:space="preserve">Non-cash Family resources </t>
  </si>
  <si>
    <t>Average to good</t>
  </si>
  <si>
    <t>Inputs and materials</t>
  </si>
  <si>
    <t>Land preparation</t>
  </si>
  <si>
    <t>Sub-total 1 Familiy non cash investment:</t>
  </si>
  <si>
    <t>Cash investment</t>
  </si>
  <si>
    <t>Services (irrigation, threshing, etc.)</t>
  </si>
  <si>
    <t>Sub-total 2 Cash investment:</t>
  </si>
  <si>
    <t>Total expected paddy production** (Kg)</t>
  </si>
  <si>
    <t>Production value (riels)</t>
  </si>
  <si>
    <t>Net Benefit</t>
  </si>
  <si>
    <t>Family income from cash and non cash investment</t>
  </si>
  <si>
    <t>Exchange rate</t>
  </si>
  <si>
    <t>Paddy price at farm level</t>
  </si>
  <si>
    <t>* Land is valued approximately at 50% of renting cost</t>
  </si>
  <si>
    <t>**Expected production if no serious cultural problems</t>
  </si>
  <si>
    <t>Rainy season: June - Dec</t>
  </si>
  <si>
    <t>Dry Season: Dec - March</t>
  </si>
  <si>
    <t>Rainy season July - Nov</t>
  </si>
  <si>
    <t>Wet season rice - Long cycle</t>
  </si>
  <si>
    <t>Early wet season rice - Short cycle</t>
  </si>
  <si>
    <t>Wet season rice - Middle cycle</t>
  </si>
  <si>
    <t>Dry season rice: short cycle</t>
  </si>
  <si>
    <t>Average</t>
  </si>
  <si>
    <t>100% by pumping</t>
  </si>
  <si>
    <t>Very low</t>
  </si>
  <si>
    <t>High</t>
  </si>
  <si>
    <t>Direct sowing</t>
  </si>
  <si>
    <t>Line planting, chemical weeding</t>
  </si>
  <si>
    <t>Example</t>
  </si>
  <si>
    <t>1 thang of paddy = 24 Kg</t>
  </si>
  <si>
    <t>1 tav of paddy = 12 Kg</t>
  </si>
  <si>
    <t>Half-days</t>
  </si>
  <si>
    <t>Harvest transportation</t>
  </si>
  <si>
    <t>Activity / Labor</t>
  </si>
  <si>
    <t>* F = Family non cash resource / C = cash investment</t>
  </si>
  <si>
    <t>F/C*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</si>
</sst>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FFFF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4363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/>
      <right style="medium">
        <color rgb="FF4F81BD"/>
      </right>
      <top/>
      <bottom/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4">
    <xf numFmtId="0" fontId="0" fillId="0" borderId="0" xfId="0"/>
    <xf numFmtId="164" fontId="0" fillId="0" borderId="0" xfId="1" applyNumberFormat="1" applyFont="1" applyAlignment="1">
      <alignment horizontal="justify" vertical="top" wrapText="1"/>
    </xf>
    <xf numFmtId="0" fontId="0" fillId="0" borderId="0" xfId="0" applyBorder="1" applyAlignment="1">
      <alignment horizontal="right" vertical="top" wrapText="1"/>
    </xf>
    <xf numFmtId="164" fontId="0" fillId="0" borderId="0" xfId="1" applyNumberFormat="1" applyFont="1" applyBorder="1" applyAlignment="1">
      <alignment horizontal="right" vertical="top" wrapText="1"/>
    </xf>
    <xf numFmtId="0" fontId="3" fillId="0" borderId="0" xfId="0" applyFont="1"/>
    <xf numFmtId="0" fontId="4" fillId="0" borderId="0" xfId="0" applyFont="1"/>
    <xf numFmtId="0" fontId="5" fillId="5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right" vertical="center" wrapText="1"/>
    </xf>
    <xf numFmtId="164" fontId="0" fillId="0" borderId="1" xfId="1" applyNumberFormat="1" applyFont="1" applyBorder="1" applyAlignment="1">
      <alignment horizontal="justify" vertical="center" wrapText="1"/>
    </xf>
    <xf numFmtId="164" fontId="0" fillId="0" borderId="2" xfId="1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1" applyNumberFormat="1" applyFont="1" applyBorder="1" applyAlignment="1">
      <alignment horizontal="right" vertical="center" wrapText="1"/>
    </xf>
    <xf numFmtId="164" fontId="0" fillId="0" borderId="2" xfId="1" applyNumberFormat="1" applyFont="1" applyBorder="1" applyAlignment="1">
      <alignment horizontal="justify" vertical="center" wrapText="1"/>
    </xf>
    <xf numFmtId="164" fontId="0" fillId="0" borderId="3" xfId="1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3" xfId="1" applyNumberFormat="1" applyFont="1" applyBorder="1" applyAlignment="1">
      <alignment horizontal="right" vertical="center" wrapText="1"/>
    </xf>
    <xf numFmtId="164" fontId="0" fillId="0" borderId="3" xfId="1" applyNumberFormat="1" applyFont="1" applyBorder="1" applyAlignment="1">
      <alignment horizontal="justify" vertical="center" wrapText="1"/>
    </xf>
    <xf numFmtId="164" fontId="2" fillId="2" borderId="0" xfId="1" applyNumberFormat="1" applyFont="1" applyFill="1" applyBorder="1" applyAlignment="1">
      <alignment horizontal="right" vertical="center" wrapText="1"/>
    </xf>
    <xf numFmtId="9" fontId="0" fillId="0" borderId="1" xfId="2" applyFont="1" applyBorder="1" applyAlignment="1">
      <alignment horizontal="right" vertical="center" wrapText="1"/>
    </xf>
    <xf numFmtId="9" fontId="0" fillId="0" borderId="2" xfId="2" applyFont="1" applyBorder="1" applyAlignment="1">
      <alignment horizontal="right" vertical="center" wrapText="1"/>
    </xf>
    <xf numFmtId="9" fontId="0" fillId="0" borderId="3" xfId="2" applyFont="1" applyBorder="1" applyAlignment="1">
      <alignment horizontal="right" vertical="center" wrapText="1"/>
    </xf>
    <xf numFmtId="0" fontId="3" fillId="5" borderId="0" xfId="0" applyFont="1" applyFill="1" applyBorder="1" applyAlignment="1">
      <alignment vertical="center" wrapText="1"/>
    </xf>
    <xf numFmtId="164" fontId="3" fillId="5" borderId="0" xfId="1" applyNumberFormat="1" applyFont="1" applyFill="1" applyBorder="1" applyAlignment="1">
      <alignment horizontal="right" vertical="center" wrapText="1"/>
    </xf>
    <xf numFmtId="164" fontId="3" fillId="5" borderId="0" xfId="1" applyNumberFormat="1" applyFont="1" applyFill="1" applyBorder="1" applyAlignment="1">
      <alignment horizontal="justify" vertical="center" wrapText="1"/>
    </xf>
    <xf numFmtId="9" fontId="3" fillId="5" borderId="0" xfId="2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vertical="center" wrapText="1"/>
    </xf>
    <xf numFmtId="164" fontId="2" fillId="2" borderId="0" xfId="1" applyNumberFormat="1" applyFont="1" applyFill="1" applyBorder="1" applyAlignment="1">
      <alignment horizontal="justify" vertical="center" wrapText="1"/>
    </xf>
    <xf numFmtId="9" fontId="2" fillId="2" borderId="0" xfId="2" applyFont="1" applyFill="1" applyBorder="1" applyAlignment="1">
      <alignment horizontal="right" vertical="center" wrapText="1"/>
    </xf>
    <xf numFmtId="43" fontId="0" fillId="0" borderId="1" xfId="1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9" fontId="0" fillId="0" borderId="2" xfId="2" applyFont="1" applyBorder="1" applyAlignment="1">
      <alignment horizontal="center" vertical="center" wrapText="1"/>
    </xf>
    <xf numFmtId="9" fontId="0" fillId="0" borderId="0" xfId="2" applyFont="1" applyBorder="1" applyAlignment="1">
      <alignment horizontal="center" vertical="center" wrapText="1"/>
    </xf>
    <xf numFmtId="164" fontId="5" fillId="3" borderId="0" xfId="1" applyNumberFormat="1" applyFont="1" applyFill="1" applyBorder="1" applyAlignment="1">
      <alignment horizontal="right" vertical="center" wrapText="1"/>
    </xf>
    <xf numFmtId="164" fontId="5" fillId="3" borderId="0" xfId="1" applyNumberFormat="1" applyFont="1" applyFill="1" applyBorder="1" applyAlignment="1">
      <alignment horizontal="justify" vertical="center" wrapText="1"/>
    </xf>
    <xf numFmtId="9" fontId="5" fillId="3" borderId="0" xfId="2" applyFont="1" applyFill="1" applyBorder="1" applyAlignment="1">
      <alignment horizontal="right" vertical="center" wrapText="1"/>
    </xf>
    <xf numFmtId="164" fontId="0" fillId="6" borderId="2" xfId="1" applyNumberFormat="1" applyFont="1" applyFill="1" applyBorder="1" applyAlignment="1">
      <alignment horizontal="center" vertical="center" wrapText="1"/>
    </xf>
    <xf numFmtId="164" fontId="0" fillId="6" borderId="2" xfId="1" applyNumberFormat="1" applyFont="1" applyFill="1" applyBorder="1" applyAlignment="1">
      <alignment horizontal="right" vertical="center" wrapText="1"/>
    </xf>
    <xf numFmtId="43" fontId="0" fillId="6" borderId="2" xfId="1" applyFon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164" fontId="0" fillId="6" borderId="3" xfId="1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left" vertical="top" wrapText="1"/>
    </xf>
    <xf numFmtId="164" fontId="0" fillId="0" borderId="0" xfId="1" applyNumberFormat="1" applyFont="1" applyBorder="1" applyAlignment="1">
      <alignment horizontal="center" vertical="top" wrapText="1"/>
    </xf>
    <xf numFmtId="165" fontId="0" fillId="6" borderId="2" xfId="1" applyNumberFormat="1" applyFont="1" applyFill="1" applyBorder="1" applyAlignment="1">
      <alignment horizontal="center" vertical="center" wrapText="1"/>
    </xf>
    <xf numFmtId="165" fontId="0" fillId="0" borderId="2" xfId="1" applyNumberFormat="1" applyFont="1" applyBorder="1" applyAlignment="1">
      <alignment horizontal="center" vertical="center" wrapText="1"/>
    </xf>
    <xf numFmtId="165" fontId="0" fillId="0" borderId="3" xfId="1" applyNumberFormat="1" applyFont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2" fillId="7" borderId="0" xfId="0" applyFont="1" applyFill="1" applyBorder="1" applyAlignment="1">
      <alignment vertical="center" wrapText="1"/>
    </xf>
    <xf numFmtId="0" fontId="8" fillId="7" borderId="0" xfId="0" applyFont="1" applyFill="1" applyBorder="1" applyAlignment="1">
      <alignment vertical="center" wrapText="1"/>
    </xf>
    <xf numFmtId="164" fontId="2" fillId="7" borderId="0" xfId="1" applyNumberFormat="1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164" fontId="2" fillId="7" borderId="0" xfId="1" applyNumberFormat="1" applyFont="1" applyFill="1" applyBorder="1" applyAlignment="1">
      <alignment horizontal="right" vertical="center" wrapText="1"/>
    </xf>
    <xf numFmtId="164" fontId="4" fillId="7" borderId="0" xfId="1" applyNumberFormat="1" applyFont="1" applyFill="1" applyBorder="1" applyAlignment="1">
      <alignment horizontal="justify" vertical="center" wrapText="1"/>
    </xf>
    <xf numFmtId="9" fontId="4" fillId="7" borderId="0" xfId="2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8" borderId="0" xfId="0" applyFont="1" applyFill="1" applyBorder="1" applyAlignment="1">
      <alignment vertical="center" wrapText="1"/>
    </xf>
    <xf numFmtId="0" fontId="8" fillId="8" borderId="0" xfId="0" applyFont="1" applyFill="1" applyBorder="1" applyAlignment="1">
      <alignment vertical="center" wrapText="1"/>
    </xf>
    <xf numFmtId="164" fontId="2" fillId="8" borderId="0" xfId="1" applyNumberFormat="1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4" fontId="2" fillId="8" borderId="0" xfId="1" applyNumberFormat="1" applyFont="1" applyFill="1" applyBorder="1" applyAlignment="1">
      <alignment horizontal="right" vertical="center" wrapText="1"/>
    </xf>
    <xf numFmtId="164" fontId="2" fillId="8" borderId="0" xfId="1" applyNumberFormat="1" applyFont="1" applyFill="1" applyBorder="1" applyAlignment="1">
      <alignment horizontal="justify" vertical="center" wrapText="1"/>
    </xf>
    <xf numFmtId="9" fontId="2" fillId="8" borderId="0" xfId="2" applyFont="1" applyFill="1" applyBorder="1" applyAlignment="1">
      <alignment horizontal="right" vertical="center" wrapText="1"/>
    </xf>
    <xf numFmtId="0" fontId="3" fillId="9" borderId="0" xfId="0" applyFont="1" applyFill="1" applyBorder="1" applyAlignment="1">
      <alignment vertical="center" wrapText="1"/>
    </xf>
    <xf numFmtId="0" fontId="7" fillId="9" borderId="0" xfId="0" applyFont="1" applyFill="1" applyBorder="1" applyAlignment="1">
      <alignment vertical="center" wrapText="1"/>
    </xf>
    <xf numFmtId="164" fontId="3" fillId="9" borderId="0" xfId="1" applyNumberFormat="1" applyFont="1" applyFill="1" applyBorder="1" applyAlignment="1">
      <alignment horizontal="center" vertical="center" wrapText="1"/>
    </xf>
    <xf numFmtId="0" fontId="3" fillId="9" borderId="0" xfId="0" applyFont="1" applyFill="1" applyBorder="1" applyAlignment="1">
      <alignment horizontal="center" vertical="center" wrapText="1"/>
    </xf>
    <xf numFmtId="164" fontId="3" fillId="9" borderId="0" xfId="1" applyNumberFormat="1" applyFont="1" applyFill="1" applyBorder="1" applyAlignment="1">
      <alignment horizontal="right" vertical="center" wrapText="1"/>
    </xf>
    <xf numFmtId="164" fontId="3" fillId="9" borderId="0" xfId="1" applyNumberFormat="1" applyFont="1" applyFill="1" applyBorder="1" applyAlignment="1">
      <alignment horizontal="justify" vertical="center" wrapText="1"/>
    </xf>
    <xf numFmtId="9" fontId="3" fillId="9" borderId="0" xfId="2" applyFont="1" applyFill="1" applyBorder="1" applyAlignment="1">
      <alignment horizontal="right" vertical="center" wrapText="1"/>
    </xf>
    <xf numFmtId="0" fontId="3" fillId="10" borderId="0" xfId="0" applyFont="1" applyFill="1" applyBorder="1" applyAlignment="1">
      <alignment vertical="center" wrapText="1"/>
    </xf>
    <xf numFmtId="0" fontId="7" fillId="10" borderId="0" xfId="0" applyFont="1" applyFill="1" applyBorder="1" applyAlignment="1">
      <alignment vertical="center" wrapText="1"/>
    </xf>
    <xf numFmtId="164" fontId="3" fillId="10" borderId="0" xfId="1" applyNumberFormat="1" applyFont="1" applyFill="1" applyBorder="1" applyAlignment="1">
      <alignment horizontal="center" vertical="center" wrapText="1"/>
    </xf>
    <xf numFmtId="0" fontId="3" fillId="10" borderId="0" xfId="0" applyFont="1" applyFill="1" applyBorder="1" applyAlignment="1">
      <alignment horizontal="center" vertical="center" wrapText="1"/>
    </xf>
    <xf numFmtId="164" fontId="3" fillId="10" borderId="0" xfId="1" applyNumberFormat="1" applyFont="1" applyFill="1" applyBorder="1" applyAlignment="1">
      <alignment horizontal="right" vertical="center" wrapText="1"/>
    </xf>
    <xf numFmtId="43" fontId="3" fillId="10" borderId="0" xfId="1" applyFont="1" applyFill="1" applyBorder="1" applyAlignment="1">
      <alignment horizontal="justify" vertical="center" wrapText="1"/>
    </xf>
    <xf numFmtId="9" fontId="3" fillId="10" borderId="0" xfId="2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center" vertical="center" wrapText="1"/>
    </xf>
    <xf numFmtId="164" fontId="0" fillId="0" borderId="2" xfId="1" applyNumberFormat="1" applyFont="1" applyFill="1" applyBorder="1" applyAlignment="1">
      <alignment horizontal="right" vertical="center" wrapText="1"/>
    </xf>
    <xf numFmtId="164" fontId="0" fillId="0" borderId="3" xfId="1" applyNumberFormat="1" applyFont="1" applyFill="1" applyBorder="1" applyAlignment="1">
      <alignment horizontal="right" vertical="center" wrapText="1"/>
    </xf>
    <xf numFmtId="0" fontId="9" fillId="0" borderId="0" xfId="0" applyFont="1"/>
    <xf numFmtId="0" fontId="3" fillId="5" borderId="0" xfId="0" applyFont="1" applyFill="1" applyAlignment="1">
      <alignment horizontal="center" vertical="center"/>
    </xf>
    <xf numFmtId="165" fontId="3" fillId="5" borderId="0" xfId="1" applyNumberFormat="1" applyFont="1" applyFill="1" applyBorder="1" applyAlignment="1">
      <alignment horizontal="center" vertical="center" wrapText="1"/>
    </xf>
    <xf numFmtId="0" fontId="0" fillId="0" borderId="0" xfId="0" applyFont="1"/>
    <xf numFmtId="3" fontId="10" fillId="11" borderId="4" xfId="0" applyNumberFormat="1" applyFont="1" applyFill="1" applyBorder="1" applyAlignment="1">
      <alignment horizontal="right" wrapText="1"/>
    </xf>
    <xf numFmtId="9" fontId="10" fillId="11" borderId="6" xfId="0" applyNumberFormat="1" applyFont="1" applyFill="1" applyBorder="1" applyAlignment="1">
      <alignment horizontal="right" wrapText="1"/>
    </xf>
    <xf numFmtId="3" fontId="11" fillId="0" borderId="7" xfId="0" applyNumberFormat="1" applyFont="1" applyBorder="1" applyAlignment="1">
      <alignment horizontal="right" wrapText="1"/>
    </xf>
    <xf numFmtId="3" fontId="11" fillId="0" borderId="10" xfId="0" applyNumberFormat="1" applyFont="1" applyBorder="1" applyAlignment="1">
      <alignment horizontal="right" wrapText="1"/>
    </xf>
    <xf numFmtId="0" fontId="0" fillId="0" borderId="0" xfId="0" applyAlignment="1">
      <alignment wrapText="1"/>
    </xf>
    <xf numFmtId="3" fontId="11" fillId="12" borderId="7" xfId="0" applyNumberFormat="1" applyFont="1" applyFill="1" applyBorder="1" applyAlignment="1">
      <alignment horizontal="right" wrapText="1"/>
    </xf>
    <xf numFmtId="3" fontId="7" fillId="12" borderId="7" xfId="0" applyNumberFormat="1" applyFont="1" applyFill="1" applyBorder="1" applyAlignment="1">
      <alignment horizontal="right" wrapText="1"/>
    </xf>
    <xf numFmtId="3" fontId="10" fillId="13" borderId="10" xfId="0" applyNumberFormat="1" applyFont="1" applyFill="1" applyBorder="1" applyAlignment="1">
      <alignment horizontal="right" wrapText="1"/>
    </xf>
    <xf numFmtId="3" fontId="10" fillId="13" borderId="12" xfId="0" applyNumberFormat="1" applyFont="1" applyFill="1" applyBorder="1" applyAlignment="1">
      <alignment horizontal="right" wrapText="1"/>
    </xf>
    <xf numFmtId="164" fontId="11" fillId="0" borderId="7" xfId="1" applyNumberFormat="1" applyFont="1" applyBorder="1" applyAlignment="1">
      <alignment horizontal="right" wrapText="1"/>
    </xf>
    <xf numFmtId="164" fontId="10" fillId="11" borderId="5" xfId="1" applyNumberFormat="1" applyFont="1" applyFill="1" applyBorder="1" applyAlignment="1">
      <alignment horizontal="right" wrapText="1"/>
    </xf>
    <xf numFmtId="43" fontId="0" fillId="0" borderId="8" xfId="1" applyFont="1" applyBorder="1" applyAlignment="1">
      <alignment wrapText="1"/>
    </xf>
    <xf numFmtId="164" fontId="7" fillId="0" borderId="8" xfId="1" applyNumberFormat="1" applyFont="1" applyBorder="1" applyAlignment="1">
      <alignment horizontal="right" wrapText="1"/>
    </xf>
    <xf numFmtId="164" fontId="0" fillId="0" borderId="0" xfId="1" applyNumberFormat="1" applyFont="1" applyAlignment="1">
      <alignment wrapText="1"/>
    </xf>
    <xf numFmtId="164" fontId="0" fillId="0" borderId="8" xfId="1" applyNumberFormat="1" applyFont="1" applyBorder="1" applyAlignment="1">
      <alignment wrapText="1"/>
    </xf>
    <xf numFmtId="164" fontId="7" fillId="0" borderId="0" xfId="1" applyNumberFormat="1" applyFont="1" applyAlignment="1">
      <alignment horizontal="right" wrapText="1"/>
    </xf>
    <xf numFmtId="164" fontId="11" fillId="12" borderId="8" xfId="1" applyNumberFormat="1" applyFont="1" applyFill="1" applyBorder="1" applyAlignment="1">
      <alignment horizontal="right" wrapText="1"/>
    </xf>
    <xf numFmtId="164" fontId="12" fillId="13" borderId="0" xfId="1" applyNumberFormat="1" applyFont="1" applyFill="1" applyAlignment="1">
      <alignment horizontal="right" wrapText="1"/>
    </xf>
    <xf numFmtId="164" fontId="10" fillId="13" borderId="13" xfId="1" applyNumberFormat="1" applyFont="1" applyFill="1" applyBorder="1" applyAlignment="1">
      <alignment horizontal="right" wrapText="1"/>
    </xf>
    <xf numFmtId="9" fontId="7" fillId="0" borderId="9" xfId="2" applyFont="1" applyBorder="1" applyAlignment="1">
      <alignment horizontal="right" wrapText="1"/>
    </xf>
    <xf numFmtId="9" fontId="0" fillId="0" borderId="11" xfId="2" applyFont="1" applyBorder="1" applyAlignment="1">
      <alignment wrapText="1"/>
    </xf>
    <xf numFmtId="9" fontId="0" fillId="0" borderId="9" xfId="2" applyFont="1" applyBorder="1" applyAlignment="1">
      <alignment wrapText="1"/>
    </xf>
    <xf numFmtId="9" fontId="7" fillId="0" borderId="11" xfId="2" applyFont="1" applyBorder="1" applyAlignment="1">
      <alignment horizontal="right" wrapText="1"/>
    </xf>
    <xf numFmtId="9" fontId="11" fillId="12" borderId="9" xfId="2" applyFont="1" applyFill="1" applyBorder="1" applyAlignment="1">
      <alignment horizontal="right" wrapText="1"/>
    </xf>
    <xf numFmtId="9" fontId="12" fillId="13" borderId="11" xfId="2" applyFont="1" applyFill="1" applyBorder="1" applyAlignment="1">
      <alignment horizontal="right" wrapText="1"/>
    </xf>
    <xf numFmtId="9" fontId="10" fillId="13" borderId="14" xfId="2" applyFont="1" applyFill="1" applyBorder="1" applyAlignment="1">
      <alignment horizontal="right" wrapText="1"/>
    </xf>
    <xf numFmtId="0" fontId="2" fillId="2" borderId="1" xfId="0" applyFont="1" applyFill="1" applyBorder="1" applyAlignment="1">
      <alignment vertical="center" wrapText="1"/>
    </xf>
    <xf numFmtId="164" fontId="2" fillId="7" borderId="0" xfId="1" applyNumberFormat="1" applyFont="1" applyFill="1" applyBorder="1" applyAlignment="1">
      <alignment horizontal="justify" vertical="center" wrapText="1"/>
    </xf>
    <xf numFmtId="164" fontId="1" fillId="5" borderId="0" xfId="1" applyNumberFormat="1" applyFont="1" applyFill="1" applyBorder="1" applyAlignment="1">
      <alignment horizontal="right" vertical="center" wrapText="1"/>
    </xf>
    <xf numFmtId="164" fontId="1" fillId="5" borderId="0" xfId="1" applyNumberFormat="1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5" xfId="0" applyFont="1" applyFill="1" applyBorder="1" applyAlignment="1">
      <alignment vertical="center" wrapText="1"/>
    </xf>
    <xf numFmtId="164" fontId="0" fillId="0" borderId="16" xfId="1" applyNumberFormat="1" applyFont="1" applyBorder="1" applyAlignment="1">
      <alignment horizontal="right" vertical="center" wrapText="1"/>
    </xf>
    <xf numFmtId="164" fontId="0" fillId="0" borderId="17" xfId="1" applyNumberFormat="1" applyFont="1" applyBorder="1" applyAlignment="1">
      <alignment horizontal="right" vertical="center" wrapText="1"/>
    </xf>
    <xf numFmtId="164" fontId="1" fillId="5" borderId="15" xfId="1" applyNumberFormat="1" applyFont="1" applyFill="1" applyBorder="1" applyAlignment="1">
      <alignment horizontal="right" vertical="center" wrapText="1"/>
    </xf>
    <xf numFmtId="0" fontId="6" fillId="4" borderId="16" xfId="0" applyFont="1" applyFill="1" applyBorder="1" applyAlignment="1">
      <alignment vertical="center" wrapText="1"/>
    </xf>
    <xf numFmtId="164" fontId="2" fillId="7" borderId="15" xfId="1" applyNumberFormat="1" applyFont="1" applyFill="1" applyBorder="1" applyAlignment="1">
      <alignment horizontal="right" vertical="center" wrapText="1"/>
    </xf>
    <xf numFmtId="164" fontId="2" fillId="8" borderId="15" xfId="1" applyNumberFormat="1" applyFont="1" applyFill="1" applyBorder="1" applyAlignment="1">
      <alignment horizontal="right" vertical="center" wrapText="1"/>
    </xf>
    <xf numFmtId="164" fontId="3" fillId="9" borderId="15" xfId="1" applyNumberFormat="1" applyFont="1" applyFill="1" applyBorder="1" applyAlignment="1">
      <alignment horizontal="right" vertical="center" wrapText="1"/>
    </xf>
    <xf numFmtId="164" fontId="2" fillId="2" borderId="15" xfId="1" applyNumberFormat="1" applyFont="1" applyFill="1" applyBorder="1" applyAlignment="1">
      <alignment horizontal="right" vertical="center" wrapText="1"/>
    </xf>
    <xf numFmtId="0" fontId="6" fillId="4" borderId="18" xfId="0" applyFont="1" applyFill="1" applyBorder="1" applyAlignment="1">
      <alignment vertical="center" wrapText="1"/>
    </xf>
    <xf numFmtId="164" fontId="0" fillId="0" borderId="19" xfId="1" applyNumberFormat="1" applyFont="1" applyBorder="1" applyAlignment="1">
      <alignment horizontal="justify" vertical="center" wrapText="1"/>
    </xf>
    <xf numFmtId="164" fontId="1" fillId="5" borderId="18" xfId="1" applyNumberFormat="1" applyFont="1" applyFill="1" applyBorder="1" applyAlignment="1">
      <alignment horizontal="justify" vertical="center" wrapText="1"/>
    </xf>
    <xf numFmtId="0" fontId="6" fillId="4" borderId="19" xfId="0" applyFont="1" applyFill="1" applyBorder="1" applyAlignment="1">
      <alignment vertical="center" wrapText="1"/>
    </xf>
    <xf numFmtId="164" fontId="0" fillId="0" borderId="20" xfId="1" applyNumberFormat="1" applyFont="1" applyBorder="1" applyAlignment="1">
      <alignment horizontal="justify" vertical="center" wrapText="1"/>
    </xf>
    <xf numFmtId="164" fontId="2" fillId="7" borderId="18" xfId="1" applyNumberFormat="1" applyFont="1" applyFill="1" applyBorder="1" applyAlignment="1">
      <alignment horizontal="justify" vertical="center" wrapText="1"/>
    </xf>
    <xf numFmtId="164" fontId="2" fillId="8" borderId="18" xfId="1" applyNumberFormat="1" applyFont="1" applyFill="1" applyBorder="1" applyAlignment="1">
      <alignment horizontal="justify" vertical="center" wrapText="1"/>
    </xf>
    <xf numFmtId="164" fontId="3" fillId="9" borderId="18" xfId="1" applyNumberFormat="1" applyFont="1" applyFill="1" applyBorder="1" applyAlignment="1">
      <alignment horizontal="justify" vertical="center" wrapText="1"/>
    </xf>
    <xf numFmtId="164" fontId="2" fillId="2" borderId="18" xfId="1" applyNumberFormat="1" applyFont="1" applyFill="1" applyBorder="1" applyAlignment="1">
      <alignment horizontal="justify" vertical="center" wrapText="1"/>
    </xf>
    <xf numFmtId="164" fontId="1" fillId="14" borderId="2" xfId="1" applyNumberFormat="1" applyFont="1" applyFill="1" applyBorder="1" applyAlignment="1">
      <alignment horizontal="left" vertical="center" wrapText="1"/>
    </xf>
    <xf numFmtId="164" fontId="1" fillId="14" borderId="1" xfId="1" applyNumberFormat="1" applyFont="1" applyFill="1" applyBorder="1" applyAlignment="1">
      <alignment horizontal="left" vertical="center" wrapText="1"/>
    </xf>
    <xf numFmtId="164" fontId="1" fillId="14" borderId="19" xfId="1" applyNumberFormat="1" applyFont="1" applyFill="1" applyBorder="1" applyAlignment="1">
      <alignment horizontal="left" vertical="center" wrapText="1"/>
    </xf>
    <xf numFmtId="0" fontId="0" fillId="14" borderId="1" xfId="0" applyFill="1" applyBorder="1" applyAlignment="1">
      <alignment vertical="center" wrapText="1"/>
    </xf>
    <xf numFmtId="164" fontId="0" fillId="14" borderId="1" xfId="1" applyNumberFormat="1" applyFont="1" applyFill="1" applyBorder="1" applyAlignment="1">
      <alignment horizontal="left" vertical="center" wrapText="1"/>
    </xf>
    <xf numFmtId="164" fontId="0" fillId="14" borderId="16" xfId="1" applyNumberFormat="1" applyFont="1" applyFill="1" applyBorder="1" applyAlignment="1">
      <alignment horizontal="left" vertical="center" wrapText="1"/>
    </xf>
    <xf numFmtId="164" fontId="0" fillId="14" borderId="17" xfId="1" applyNumberFormat="1" applyFont="1" applyFill="1" applyBorder="1" applyAlignment="1">
      <alignment horizontal="left" vertical="center" wrapText="1"/>
    </xf>
    <xf numFmtId="164" fontId="0" fillId="14" borderId="2" xfId="1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5" borderId="0" xfId="0" applyFill="1" applyBorder="1" applyAlignment="1">
      <alignment vertical="center" wrapText="1"/>
    </xf>
    <xf numFmtId="0" fontId="0" fillId="0" borderId="0" xfId="0" applyFill="1"/>
    <xf numFmtId="164" fontId="13" fillId="0" borderId="0" xfId="0" applyNumberFormat="1" applyFont="1" applyAlignment="1">
      <alignment horizontal="center" vertical="center"/>
    </xf>
    <xf numFmtId="164" fontId="0" fillId="0" borderId="2" xfId="1" applyNumberFormat="1" applyFont="1" applyFill="1" applyBorder="1" applyAlignment="1">
      <alignment horizontal="center" vertical="center" wrapText="1"/>
    </xf>
    <xf numFmtId="165" fontId="0" fillId="15" borderId="2" xfId="1" applyNumberFormat="1" applyFont="1" applyFill="1" applyBorder="1" applyAlignment="1">
      <alignment horizontal="center" vertical="center" wrapText="1"/>
    </xf>
    <xf numFmtId="165" fontId="0" fillId="16" borderId="2" xfId="1" applyNumberFormat="1" applyFont="1" applyFill="1" applyBorder="1" applyAlignment="1">
      <alignment horizontal="center" vertical="center" wrapText="1"/>
    </xf>
    <xf numFmtId="165" fontId="0" fillId="6" borderId="3" xfId="1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0" fillId="17" borderId="0" xfId="0" applyFill="1"/>
    <xf numFmtId="0" fontId="7" fillId="17" borderId="0" xfId="0" applyFont="1" applyFill="1"/>
    <xf numFmtId="0" fontId="0" fillId="17" borderId="0" xfId="0" applyFill="1" applyBorder="1" applyAlignment="1">
      <alignment horizontal="left" vertical="top" wrapText="1"/>
    </xf>
    <xf numFmtId="164" fontId="0" fillId="17" borderId="0" xfId="1" applyNumberFormat="1" applyFont="1" applyFill="1" applyBorder="1" applyAlignment="1">
      <alignment horizontal="center" vertical="top" wrapText="1"/>
    </xf>
    <xf numFmtId="164" fontId="0" fillId="14" borderId="1" xfId="1" applyNumberFormat="1" applyFont="1" applyFill="1" applyBorder="1" applyAlignment="1">
      <alignment horizontal="left" vertical="center" wrapText="1"/>
    </xf>
    <xf numFmtId="164" fontId="1" fillId="14" borderId="1" xfId="1" applyNumberFormat="1" applyFont="1" applyFill="1" applyBorder="1" applyAlignment="1">
      <alignment horizontal="left" vertical="center" wrapText="1"/>
    </xf>
    <xf numFmtId="164" fontId="0" fillId="14" borderId="17" xfId="1" applyNumberFormat="1" applyFont="1" applyFill="1" applyBorder="1" applyAlignment="1">
      <alignment horizontal="left" vertical="center" wrapText="1"/>
    </xf>
    <xf numFmtId="164" fontId="1" fillId="14" borderId="2" xfId="1" applyNumberFormat="1" applyFont="1" applyFill="1" applyBorder="1" applyAlignment="1">
      <alignment horizontal="left" vertical="center" wrapText="1"/>
    </xf>
    <xf numFmtId="9" fontId="1" fillId="14" borderId="16" xfId="2" applyFont="1" applyFill="1" applyBorder="1" applyAlignment="1">
      <alignment horizontal="center" vertical="center" wrapText="1"/>
    </xf>
    <xf numFmtId="9" fontId="1" fillId="14" borderId="19" xfId="2" applyFont="1" applyFill="1" applyBorder="1" applyAlignment="1">
      <alignment horizontal="center" vertical="center" wrapText="1"/>
    </xf>
    <xf numFmtId="9" fontId="1" fillId="14" borderId="17" xfId="2" applyFont="1" applyFill="1" applyBorder="1" applyAlignment="1">
      <alignment horizontal="center" vertical="center" wrapText="1"/>
    </xf>
    <xf numFmtId="9" fontId="1" fillId="14" borderId="20" xfId="2" applyFont="1" applyFill="1" applyBorder="1" applyAlignment="1">
      <alignment horizontal="center" vertical="center" wrapText="1"/>
    </xf>
    <xf numFmtId="164" fontId="0" fillId="14" borderId="2" xfId="1" applyNumberFormat="1" applyFont="1" applyFill="1" applyBorder="1" applyAlignment="1">
      <alignment horizontal="left" vertical="center" wrapText="1"/>
    </xf>
    <xf numFmtId="164" fontId="0" fillId="14" borderId="16" xfId="1" applyNumberFormat="1" applyFont="1" applyFill="1" applyBorder="1" applyAlignment="1">
      <alignment horizontal="left" vertical="center" wrapText="1"/>
    </xf>
    <xf numFmtId="164" fontId="1" fillId="14" borderId="19" xfId="1" applyNumberFormat="1" applyFont="1" applyFill="1" applyBorder="1" applyAlignment="1">
      <alignment horizontal="left" vertical="center" wrapText="1"/>
    </xf>
    <xf numFmtId="164" fontId="1" fillId="14" borderId="2" xfId="1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left" vertical="center" wrapText="1"/>
    </xf>
    <xf numFmtId="164" fontId="1" fillId="14" borderId="17" xfId="1" applyNumberFormat="1" applyFont="1" applyFill="1" applyBorder="1" applyAlignment="1">
      <alignment horizontal="center" vertical="center" wrapText="1"/>
    </xf>
    <xf numFmtId="164" fontId="1" fillId="14" borderId="20" xfId="1" applyNumberFormat="1" applyFont="1" applyFill="1" applyBorder="1" applyAlignment="1">
      <alignment horizontal="center" vertical="center" wrapText="1"/>
    </xf>
    <xf numFmtId="164" fontId="2" fillId="2" borderId="15" xfId="1" applyNumberFormat="1" applyFont="1" applyFill="1" applyBorder="1" applyAlignment="1">
      <alignment horizontal="left" vertical="center" wrapText="1"/>
    </xf>
    <xf numFmtId="164" fontId="2" fillId="2" borderId="18" xfId="1" applyNumberFormat="1" applyFont="1" applyFill="1" applyBorder="1" applyAlignment="1">
      <alignment horizontal="left" vertical="center" wrapText="1"/>
    </xf>
    <xf numFmtId="164" fontId="2" fillId="2" borderId="0" xfId="1" applyNumberFormat="1" applyFont="1" applyFill="1" applyBorder="1" applyAlignment="1">
      <alignment horizontal="left" vertical="center" wrapText="1"/>
    </xf>
    <xf numFmtId="164" fontId="2" fillId="2" borderId="16" xfId="1" applyNumberFormat="1" applyFont="1" applyFill="1" applyBorder="1" applyAlignment="1">
      <alignment horizontal="left" vertical="center" wrapText="1"/>
    </xf>
    <xf numFmtId="164" fontId="2" fillId="2" borderId="19" xfId="1" applyNumberFormat="1" applyFont="1" applyFill="1" applyBorder="1" applyAlignment="1">
      <alignment horizontal="left" vertical="center" wrapText="1"/>
    </xf>
    <xf numFmtId="164" fontId="2" fillId="2" borderId="1" xfId="1" applyNumberFormat="1" applyFont="1" applyFill="1" applyBorder="1" applyAlignment="1">
      <alignment horizontal="left" vertical="center" wrapText="1"/>
    </xf>
    <xf numFmtId="9" fontId="0" fillId="14" borderId="2" xfId="2" applyFont="1" applyFill="1" applyBorder="1" applyAlignment="1">
      <alignment horizontal="center" vertical="center" wrapText="1"/>
    </xf>
    <xf numFmtId="9" fontId="1" fillId="14" borderId="2" xfId="2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0" fillId="17" borderId="0" xfId="0" applyFill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showGridLines="0" tabSelected="1" workbookViewId="0">
      <selection activeCell="D12" sqref="D12"/>
    </sheetView>
  </sheetViews>
  <sheetFormatPr defaultRowHeight="15"/>
  <cols>
    <col min="1" max="1" width="35" customWidth="1"/>
    <col min="2" max="2" width="14.85546875" customWidth="1"/>
    <col min="3" max="3" width="12.85546875" customWidth="1"/>
    <col min="4" max="4" width="14.85546875" customWidth="1"/>
    <col min="5" max="5" width="12.85546875" customWidth="1"/>
    <col min="6" max="6" width="14.85546875" customWidth="1"/>
    <col min="7" max="7" width="13.140625" customWidth="1"/>
    <col min="8" max="8" width="14.85546875" customWidth="1"/>
    <col min="9" max="9" width="12.85546875" customWidth="1"/>
  </cols>
  <sheetData>
    <row r="1" spans="1:9" ht="19.5" customHeight="1">
      <c r="A1" s="31" t="s">
        <v>100</v>
      </c>
      <c r="B1" s="186" t="s">
        <v>105</v>
      </c>
      <c r="C1" s="186"/>
      <c r="D1" s="184" t="s">
        <v>128</v>
      </c>
      <c r="E1" s="185"/>
      <c r="F1" s="184" t="s">
        <v>130</v>
      </c>
      <c r="G1" s="185"/>
      <c r="H1" s="184" t="s">
        <v>129</v>
      </c>
      <c r="I1" s="186"/>
    </row>
    <row r="2" spans="1:9" s="97" customFormat="1" ht="39" customHeight="1">
      <c r="A2" s="119" t="s">
        <v>99</v>
      </c>
      <c r="B2" s="189" t="s">
        <v>132</v>
      </c>
      <c r="C2" s="189"/>
      <c r="D2" s="187" t="s">
        <v>131</v>
      </c>
      <c r="E2" s="188"/>
      <c r="F2" s="187" t="s">
        <v>133</v>
      </c>
      <c r="G2" s="188"/>
      <c r="H2" s="187" t="s">
        <v>134</v>
      </c>
      <c r="I2" s="189"/>
    </row>
    <row r="3" spans="1:9" s="92" customFormat="1" ht="19.5" customHeight="1">
      <c r="A3" s="145" t="s">
        <v>19</v>
      </c>
      <c r="B3" s="168" t="s">
        <v>113</v>
      </c>
      <c r="C3" s="169"/>
      <c r="D3" s="177" t="s">
        <v>135</v>
      </c>
      <c r="E3" s="178"/>
      <c r="F3" s="168" t="s">
        <v>135</v>
      </c>
      <c r="G3" s="169"/>
      <c r="H3" s="170" t="s">
        <v>113</v>
      </c>
      <c r="I3" s="171"/>
    </row>
    <row r="4" spans="1:9" s="92" customFormat="1" ht="19.5" customHeight="1">
      <c r="A4" s="145" t="s">
        <v>101</v>
      </c>
      <c r="B4" s="190" t="s">
        <v>106</v>
      </c>
      <c r="C4" s="191"/>
      <c r="D4" s="172">
        <v>0</v>
      </c>
      <c r="E4" s="173"/>
      <c r="F4" s="174">
        <v>0</v>
      </c>
      <c r="G4" s="175"/>
      <c r="H4" s="170" t="s">
        <v>136</v>
      </c>
      <c r="I4" s="176"/>
    </row>
    <row r="5" spans="1:9" s="92" customFormat="1" ht="19.5" customHeight="1">
      <c r="A5" s="145" t="s">
        <v>62</v>
      </c>
      <c r="B5" s="176" t="s">
        <v>107</v>
      </c>
      <c r="C5" s="171"/>
      <c r="D5" s="177" t="s">
        <v>137</v>
      </c>
      <c r="E5" s="178"/>
      <c r="F5" s="168" t="s">
        <v>109</v>
      </c>
      <c r="G5" s="169"/>
      <c r="H5" s="170" t="s">
        <v>138</v>
      </c>
      <c r="I5" s="171"/>
    </row>
    <row r="6" spans="1:9" s="92" customFormat="1" ht="34.5" customHeight="1">
      <c r="A6" s="145" t="s">
        <v>102</v>
      </c>
      <c r="B6" s="176" t="s">
        <v>108</v>
      </c>
      <c r="C6" s="171"/>
      <c r="D6" s="177" t="s">
        <v>139</v>
      </c>
      <c r="E6" s="178"/>
      <c r="F6" s="168" t="s">
        <v>108</v>
      </c>
      <c r="G6" s="169"/>
      <c r="H6" s="170" t="s">
        <v>140</v>
      </c>
      <c r="I6" s="171"/>
    </row>
    <row r="7" spans="1:9" s="92" customFormat="1" ht="19.5" customHeight="1">
      <c r="A7" s="145" t="s">
        <v>103</v>
      </c>
      <c r="B7" s="149" t="s">
        <v>109</v>
      </c>
      <c r="C7" s="142"/>
      <c r="D7" s="147" t="s">
        <v>138</v>
      </c>
      <c r="E7" s="144"/>
      <c r="F7" s="146" t="s">
        <v>107</v>
      </c>
      <c r="G7" s="143"/>
      <c r="H7" s="148" t="s">
        <v>107</v>
      </c>
      <c r="I7" s="142"/>
    </row>
    <row r="8" spans="1:9" s="92" customFormat="1" ht="19.5" customHeight="1">
      <c r="A8" s="145" t="s">
        <v>104</v>
      </c>
      <c r="B8" s="179" t="s">
        <v>95</v>
      </c>
      <c r="C8" s="179"/>
      <c r="D8" s="182" t="s">
        <v>95</v>
      </c>
      <c r="E8" s="183"/>
      <c r="F8" s="179" t="s">
        <v>95</v>
      </c>
      <c r="G8" s="179"/>
      <c r="H8" s="182" t="s">
        <v>95</v>
      </c>
      <c r="I8" s="179"/>
    </row>
    <row r="9" spans="1:9" s="4" customFormat="1" ht="21.75" customHeight="1">
      <c r="A9" s="151" t="s">
        <v>110</v>
      </c>
      <c r="B9" s="151" t="s">
        <v>111</v>
      </c>
      <c r="C9" s="151" t="s">
        <v>27</v>
      </c>
      <c r="D9" s="153" t="s">
        <v>111</v>
      </c>
      <c r="E9" s="154" t="s">
        <v>27</v>
      </c>
      <c r="F9" s="153" t="s">
        <v>111</v>
      </c>
      <c r="G9" s="154" t="s">
        <v>27</v>
      </c>
      <c r="H9" s="151" t="s">
        <v>111</v>
      </c>
      <c r="I9" s="151" t="s">
        <v>27</v>
      </c>
    </row>
    <row r="10" spans="1:9" ht="21.75" customHeight="1">
      <c r="A10" s="180" t="s">
        <v>112</v>
      </c>
      <c r="B10" s="180"/>
      <c r="C10" s="181"/>
      <c r="D10" s="124"/>
      <c r="E10" s="133"/>
      <c r="F10" s="7"/>
      <c r="G10" s="7"/>
      <c r="H10" s="124"/>
      <c r="I10" s="7"/>
    </row>
    <row r="11" spans="1:9" ht="21.75" customHeight="1">
      <c r="A11" s="152" t="s">
        <v>91</v>
      </c>
      <c r="B11" s="13">
        <v>500000</v>
      </c>
      <c r="C11" s="14">
        <v>119.04761904761905</v>
      </c>
      <c r="D11" s="125">
        <v>500000</v>
      </c>
      <c r="E11" s="134">
        <v>119.04761904761905</v>
      </c>
      <c r="F11" s="13">
        <v>500000</v>
      </c>
      <c r="G11" s="14">
        <v>119.04761904761905</v>
      </c>
      <c r="H11" s="125">
        <v>500000</v>
      </c>
      <c r="I11" s="14">
        <v>119.04761904761905</v>
      </c>
    </row>
    <row r="12" spans="1:9" ht="21.75" customHeight="1">
      <c r="A12" s="152" t="s">
        <v>114</v>
      </c>
      <c r="B12" s="13">
        <v>110000</v>
      </c>
      <c r="C12" s="14">
        <v>26.19047619047619</v>
      </c>
      <c r="D12" s="125">
        <v>170000</v>
      </c>
      <c r="E12" s="134">
        <v>40.476190476190474</v>
      </c>
      <c r="F12" s="13">
        <v>194000</v>
      </c>
      <c r="G12" s="14">
        <v>46.19047619047619</v>
      </c>
      <c r="H12" s="125">
        <v>130000</v>
      </c>
      <c r="I12" s="14">
        <v>30.952380952380953</v>
      </c>
    </row>
    <row r="13" spans="1:9" ht="21.75" customHeight="1">
      <c r="A13" s="155" t="s">
        <v>115</v>
      </c>
      <c r="B13" s="17">
        <v>300000</v>
      </c>
      <c r="C13" s="14">
        <v>71.428571428571431</v>
      </c>
      <c r="D13" s="126">
        <v>200000</v>
      </c>
      <c r="E13" s="134">
        <v>47.61904761904762</v>
      </c>
      <c r="F13" s="17">
        <v>300000</v>
      </c>
      <c r="G13" s="14">
        <v>71.428571428571431</v>
      </c>
      <c r="H13" s="126">
        <v>300000</v>
      </c>
      <c r="I13" s="14">
        <v>71.428571428571431</v>
      </c>
    </row>
    <row r="14" spans="1:9" ht="21.75" customHeight="1">
      <c r="A14" s="155" t="s">
        <v>49</v>
      </c>
      <c r="B14" s="17">
        <v>420000</v>
      </c>
      <c r="C14" s="14">
        <v>100</v>
      </c>
      <c r="D14" s="126">
        <v>240000</v>
      </c>
      <c r="E14" s="134">
        <v>57.142857142857146</v>
      </c>
      <c r="F14" s="17">
        <v>420000</v>
      </c>
      <c r="G14" s="14">
        <v>100</v>
      </c>
      <c r="H14" s="126">
        <v>480000</v>
      </c>
      <c r="I14" s="14">
        <v>114.28571428571429</v>
      </c>
    </row>
    <row r="15" spans="1:9" s="92" customFormat="1" ht="33.75" customHeight="1">
      <c r="A15" s="156" t="s">
        <v>116</v>
      </c>
      <c r="B15" s="121">
        <v>1330000</v>
      </c>
      <c r="C15" s="122">
        <v>316.66666666666669</v>
      </c>
      <c r="D15" s="127">
        <v>1110000</v>
      </c>
      <c r="E15" s="135">
        <v>264.28571428571428</v>
      </c>
      <c r="F15" s="121">
        <v>1414000</v>
      </c>
      <c r="G15" s="122">
        <v>336.66666666666669</v>
      </c>
      <c r="H15" s="127">
        <v>1410000</v>
      </c>
      <c r="I15" s="122">
        <v>335.71428571428572</v>
      </c>
    </row>
    <row r="16" spans="1:9" ht="21.75" customHeight="1">
      <c r="A16" s="123" t="s">
        <v>117</v>
      </c>
      <c r="B16" s="123"/>
      <c r="C16" s="123"/>
      <c r="D16" s="128"/>
      <c r="E16" s="136"/>
      <c r="F16" s="123"/>
      <c r="G16" s="123"/>
      <c r="H16" s="128"/>
      <c r="I16" s="123"/>
    </row>
    <row r="17" spans="1:9" ht="21.75" customHeight="1">
      <c r="A17" s="155" t="s">
        <v>114</v>
      </c>
      <c r="B17" s="17">
        <v>567000</v>
      </c>
      <c r="C17" s="18">
        <v>135</v>
      </c>
      <c r="D17" s="126">
        <v>0</v>
      </c>
      <c r="E17" s="137">
        <v>0</v>
      </c>
      <c r="F17" s="17">
        <v>167000</v>
      </c>
      <c r="G17" s="18">
        <v>39.761904761904759</v>
      </c>
      <c r="H17" s="126">
        <v>1092000</v>
      </c>
      <c r="I17" s="18">
        <v>260</v>
      </c>
    </row>
    <row r="18" spans="1:9" ht="21.75" customHeight="1">
      <c r="A18" s="155" t="s">
        <v>68</v>
      </c>
      <c r="B18" s="17">
        <v>720000</v>
      </c>
      <c r="C18" s="18">
        <v>171.42857142857142</v>
      </c>
      <c r="D18" s="126">
        <v>240000</v>
      </c>
      <c r="E18" s="137">
        <v>57.142857142857146</v>
      </c>
      <c r="F18" s="17">
        <v>660000</v>
      </c>
      <c r="G18" s="18">
        <v>157.14285714285714</v>
      </c>
      <c r="H18" s="126">
        <v>744000</v>
      </c>
      <c r="I18" s="18">
        <v>177.14285714285714</v>
      </c>
    </row>
    <row r="19" spans="1:9" ht="21.75" customHeight="1">
      <c r="A19" s="155" t="s">
        <v>118</v>
      </c>
      <c r="B19" s="17">
        <v>180000</v>
      </c>
      <c r="C19" s="18">
        <v>42.857142857142854</v>
      </c>
      <c r="D19" s="126">
        <v>72000</v>
      </c>
      <c r="E19" s="137">
        <v>17.142857142857142</v>
      </c>
      <c r="F19" s="17">
        <v>100000</v>
      </c>
      <c r="G19" s="18">
        <v>23.80952380952381</v>
      </c>
      <c r="H19" s="126">
        <v>420000</v>
      </c>
      <c r="I19" s="18">
        <v>100</v>
      </c>
    </row>
    <row r="20" spans="1:9" s="92" customFormat="1" ht="32.25" customHeight="1">
      <c r="A20" s="156" t="s">
        <v>119</v>
      </c>
      <c r="B20" s="121">
        <v>1467000</v>
      </c>
      <c r="C20" s="122">
        <v>349.28571428571428</v>
      </c>
      <c r="D20" s="127">
        <v>312000</v>
      </c>
      <c r="E20" s="135">
        <v>74.285714285714292</v>
      </c>
      <c r="F20" s="121">
        <v>927000</v>
      </c>
      <c r="G20" s="122">
        <v>220.71428571428572</v>
      </c>
      <c r="H20" s="127">
        <v>2256000</v>
      </c>
      <c r="I20" s="122">
        <v>537.14285714285711</v>
      </c>
    </row>
    <row r="21" spans="1:9" s="5" customFormat="1" ht="21.75" customHeight="1">
      <c r="A21" s="57" t="s">
        <v>43</v>
      </c>
      <c r="B21" s="61">
        <v>2797000</v>
      </c>
      <c r="C21" s="120">
        <v>665.95238095238096</v>
      </c>
      <c r="D21" s="129">
        <v>1422000</v>
      </c>
      <c r="E21" s="138">
        <v>338.57142857142856</v>
      </c>
      <c r="F21" s="61">
        <v>2341000</v>
      </c>
      <c r="G21" s="120">
        <v>557.38095238095241</v>
      </c>
      <c r="H21" s="129">
        <v>3666000</v>
      </c>
      <c r="I21" s="120">
        <v>872.85714285714289</v>
      </c>
    </row>
    <row r="22" spans="1:9" s="5" customFormat="1" ht="30" customHeight="1">
      <c r="A22" s="65" t="s">
        <v>120</v>
      </c>
      <c r="B22" s="69">
        <v>3500</v>
      </c>
      <c r="C22" s="70"/>
      <c r="D22" s="130">
        <v>1800</v>
      </c>
      <c r="E22" s="139"/>
      <c r="F22" s="69">
        <v>2500</v>
      </c>
      <c r="G22" s="70"/>
      <c r="H22" s="130">
        <v>4500</v>
      </c>
      <c r="I22" s="70"/>
    </row>
    <row r="23" spans="1:9" s="5" customFormat="1" ht="30" customHeight="1">
      <c r="A23" s="65" t="s">
        <v>121</v>
      </c>
      <c r="B23" s="69">
        <v>3150000</v>
      </c>
      <c r="C23" s="70">
        <v>750</v>
      </c>
      <c r="D23" s="130">
        <v>1620000</v>
      </c>
      <c r="E23" s="139">
        <v>385.71428571428572</v>
      </c>
      <c r="F23" s="69">
        <v>2250000</v>
      </c>
      <c r="G23" s="70">
        <v>535.71428571428567</v>
      </c>
      <c r="H23" s="130">
        <v>4050000</v>
      </c>
      <c r="I23" s="70">
        <v>964.28571428571433</v>
      </c>
    </row>
    <row r="24" spans="1:9" ht="30" customHeight="1">
      <c r="A24" s="72" t="s">
        <v>122</v>
      </c>
      <c r="B24" s="76">
        <v>353000</v>
      </c>
      <c r="C24" s="77">
        <v>84.047619047619051</v>
      </c>
      <c r="D24" s="131">
        <v>198000</v>
      </c>
      <c r="E24" s="140">
        <v>47.142857142857146</v>
      </c>
      <c r="F24" s="76">
        <v>-91000</v>
      </c>
      <c r="G24" s="77">
        <v>-21.666666666666668</v>
      </c>
      <c r="H24" s="131">
        <v>384000</v>
      </c>
      <c r="I24" s="77">
        <v>91.428571428571431</v>
      </c>
    </row>
    <row r="25" spans="1:9" ht="30" customHeight="1">
      <c r="A25" s="150" t="s">
        <v>123</v>
      </c>
      <c r="B25" s="23">
        <v>1683000</v>
      </c>
      <c r="C25" s="32">
        <v>400.71428571428572</v>
      </c>
      <c r="D25" s="132">
        <v>1308000</v>
      </c>
      <c r="E25" s="141">
        <v>311.42857142857144</v>
      </c>
      <c r="F25" s="23">
        <v>1323000</v>
      </c>
      <c r="G25" s="32">
        <v>315</v>
      </c>
      <c r="H25" s="132">
        <v>1794000</v>
      </c>
      <c r="I25" s="32">
        <v>427.14285714285717</v>
      </c>
    </row>
    <row r="26" spans="1:9">
      <c r="A26" s="47" t="s">
        <v>124</v>
      </c>
      <c r="B26" s="48">
        <v>4200</v>
      </c>
      <c r="C26" s="47" t="s">
        <v>12</v>
      </c>
      <c r="D26" s="48"/>
      <c r="E26" s="47"/>
      <c r="F26" s="48"/>
      <c r="G26" s="47"/>
      <c r="H26" s="48"/>
      <c r="I26" s="47"/>
    </row>
    <row r="27" spans="1:9">
      <c r="A27" s="47" t="s">
        <v>125</v>
      </c>
      <c r="B27" s="48">
        <v>900</v>
      </c>
      <c r="C27" s="47" t="s">
        <v>96</v>
      </c>
      <c r="D27" s="48"/>
      <c r="E27" s="47"/>
      <c r="F27" s="48"/>
      <c r="G27" s="47"/>
      <c r="H27" s="48"/>
      <c r="I27" s="47"/>
    </row>
    <row r="28" spans="1:9">
      <c r="A28" t="s">
        <v>126</v>
      </c>
    </row>
    <row r="29" spans="1:9">
      <c r="A29" t="s">
        <v>127</v>
      </c>
    </row>
  </sheetData>
  <mergeCells count="29">
    <mergeCell ref="B1:C1"/>
    <mergeCell ref="B2:C2"/>
    <mergeCell ref="B3:C3"/>
    <mergeCell ref="B4:C4"/>
    <mergeCell ref="B5:C5"/>
    <mergeCell ref="D1:E1"/>
    <mergeCell ref="F1:G1"/>
    <mergeCell ref="H1:I1"/>
    <mergeCell ref="D2:E2"/>
    <mergeCell ref="F2:G2"/>
    <mergeCell ref="H2:I2"/>
    <mergeCell ref="D5:E5"/>
    <mergeCell ref="F5:G5"/>
    <mergeCell ref="H5:I5"/>
    <mergeCell ref="B8:C8"/>
    <mergeCell ref="A10:C10"/>
    <mergeCell ref="B6:C6"/>
    <mergeCell ref="D6:E6"/>
    <mergeCell ref="F6:G6"/>
    <mergeCell ref="H6:I6"/>
    <mergeCell ref="D8:E8"/>
    <mergeCell ref="F8:G8"/>
    <mergeCell ref="H8:I8"/>
    <mergeCell ref="F3:G3"/>
    <mergeCell ref="H3:I3"/>
    <mergeCell ref="D4:E4"/>
    <mergeCell ref="F4:G4"/>
    <mergeCell ref="H4:I4"/>
    <mergeCell ref="D3:E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F7:H27"/>
  <sheetViews>
    <sheetView topLeftCell="A6" workbookViewId="0">
      <selection activeCell="G26" sqref="G26"/>
    </sheetView>
  </sheetViews>
  <sheetFormatPr defaultRowHeight="15"/>
  <cols>
    <col min="6" max="6" width="21.7109375" customWidth="1"/>
    <col min="7" max="7" width="18.28515625" customWidth="1"/>
    <col min="8" max="8" width="14.85546875" customWidth="1"/>
  </cols>
  <sheetData>
    <row r="7" spans="6:8" ht="15.75" thickBot="1">
      <c r="G7">
        <v>4200</v>
      </c>
    </row>
    <row r="8" spans="6:8" ht="15.75" thickBot="1">
      <c r="F8" s="93">
        <v>550000</v>
      </c>
      <c r="G8" s="103">
        <f>F8/$G$7</f>
        <v>130.95238095238096</v>
      </c>
      <c r="H8" s="94">
        <f>F8/$F$23</f>
        <v>0.16747868453105969</v>
      </c>
    </row>
    <row r="9" spans="6:8" ht="15.75" thickBot="1">
      <c r="F9" s="95">
        <v>300000</v>
      </c>
      <c r="G9" s="105">
        <f t="shared" ref="G9:G27" si="0">F9/$G$7</f>
        <v>71.428571428571431</v>
      </c>
      <c r="H9" s="112">
        <f t="shared" ref="H9:H26" si="1">F9/$F$23</f>
        <v>9.1352009744214369E-2</v>
      </c>
    </row>
    <row r="10" spans="6:8" ht="15.75" thickBot="1">
      <c r="F10" s="96">
        <v>80000</v>
      </c>
      <c r="G10" s="106">
        <f t="shared" si="0"/>
        <v>19.047619047619047</v>
      </c>
      <c r="H10" s="113">
        <f t="shared" si="1"/>
        <v>2.4360535931790498E-2</v>
      </c>
    </row>
    <row r="11" spans="6:8" ht="15.75" thickBot="1">
      <c r="F11" s="95">
        <v>72000</v>
      </c>
      <c r="G11" s="107">
        <f t="shared" si="0"/>
        <v>17.142857142857142</v>
      </c>
      <c r="H11" s="114">
        <f t="shared" si="1"/>
        <v>2.192448233861145E-2</v>
      </c>
    </row>
    <row r="12" spans="6:8" ht="15.75" thickBot="1">
      <c r="F12" s="96">
        <v>480000</v>
      </c>
      <c r="G12" s="108">
        <f t="shared" si="0"/>
        <v>114.28571428571429</v>
      </c>
      <c r="H12" s="115">
        <f t="shared" si="1"/>
        <v>0.146163215590743</v>
      </c>
    </row>
    <row r="13" spans="6:8" ht="15.75" thickBot="1">
      <c r="F13" s="98">
        <f>SUM(F8:F12)</f>
        <v>1482000</v>
      </c>
      <c r="G13" s="109">
        <f t="shared" si="0"/>
        <v>352.85714285714283</v>
      </c>
      <c r="H13" s="116">
        <f t="shared" si="1"/>
        <v>0.45127892813641901</v>
      </c>
    </row>
    <row r="14" spans="6:8" ht="15.75" thickBot="1">
      <c r="F14" s="95">
        <v>375000</v>
      </c>
      <c r="G14" s="105">
        <f t="shared" si="0"/>
        <v>89.285714285714292</v>
      </c>
      <c r="H14" s="112">
        <f t="shared" si="1"/>
        <v>0.11419001218026796</v>
      </c>
    </row>
    <row r="15" spans="6:8" ht="15.75" thickBot="1">
      <c r="F15" s="96">
        <v>42000</v>
      </c>
      <c r="G15" s="108">
        <f t="shared" si="0"/>
        <v>10</v>
      </c>
      <c r="H15" s="115">
        <f t="shared" si="1"/>
        <v>1.2789281364190013E-2</v>
      </c>
    </row>
    <row r="16" spans="6:8" ht="15.75" thickBot="1">
      <c r="F16" s="95">
        <v>45000</v>
      </c>
      <c r="G16" s="105">
        <f t="shared" si="0"/>
        <v>10.714285714285714</v>
      </c>
      <c r="H16" s="112">
        <f t="shared" si="1"/>
        <v>1.3702801461632157E-2</v>
      </c>
    </row>
    <row r="17" spans="6:8" ht="15.75" thickBot="1">
      <c r="F17" s="96">
        <v>120000</v>
      </c>
      <c r="G17" s="106">
        <f t="shared" si="0"/>
        <v>28.571428571428573</v>
      </c>
      <c r="H17" s="113">
        <f t="shared" si="1"/>
        <v>3.6540803897685749E-2</v>
      </c>
    </row>
    <row r="18" spans="6:8" ht="15.75" thickBot="1">
      <c r="F18" s="95">
        <v>240000</v>
      </c>
      <c r="G18" s="105">
        <f t="shared" si="0"/>
        <v>57.142857142857146</v>
      </c>
      <c r="H18" s="112">
        <f t="shared" si="1"/>
        <v>7.3081607795371498E-2</v>
      </c>
    </row>
    <row r="19" spans="6:8" ht="15.75" thickBot="1">
      <c r="F19" s="96">
        <v>480000</v>
      </c>
      <c r="G19" s="108">
        <f t="shared" si="0"/>
        <v>114.28571428571429</v>
      </c>
      <c r="H19" s="115">
        <f t="shared" si="1"/>
        <v>0.146163215590743</v>
      </c>
    </row>
    <row r="20" spans="6:8" ht="15.75" thickBot="1">
      <c r="F20" s="95">
        <v>360000</v>
      </c>
      <c r="G20" s="105">
        <f t="shared" si="0"/>
        <v>85.714285714285708</v>
      </c>
      <c r="H20" s="112">
        <f t="shared" si="1"/>
        <v>0.10962241169305725</v>
      </c>
    </row>
    <row r="21" spans="6:8" ht="15.75" thickBot="1">
      <c r="F21" s="96">
        <v>140000</v>
      </c>
      <c r="G21" s="108">
        <f t="shared" si="0"/>
        <v>33.333333333333336</v>
      </c>
      <c r="H21" s="115">
        <f t="shared" si="1"/>
        <v>4.2630937880633372E-2</v>
      </c>
    </row>
    <row r="22" spans="6:8" ht="15.75" thickBot="1">
      <c r="F22" s="99">
        <f>SUM(F14:F21)</f>
        <v>1802000</v>
      </c>
      <c r="G22" s="109">
        <f t="shared" si="0"/>
        <v>429.04761904761904</v>
      </c>
      <c r="H22" s="116">
        <f t="shared" si="1"/>
        <v>0.54872107186358099</v>
      </c>
    </row>
    <row r="23" spans="6:8" ht="15.75" thickBot="1">
      <c r="F23" s="100">
        <f>F22+F13</f>
        <v>3284000</v>
      </c>
      <c r="G23" s="110">
        <f t="shared" si="0"/>
        <v>781.90476190476193</v>
      </c>
      <c r="H23" s="117">
        <f t="shared" si="1"/>
        <v>1</v>
      </c>
    </row>
    <row r="24" spans="6:8" ht="15.75" thickBot="1">
      <c r="F24" s="102">
        <f>F23/3500</f>
        <v>938.28571428571433</v>
      </c>
      <c r="G24" s="104">
        <f t="shared" si="0"/>
        <v>0.22340136054421769</v>
      </c>
      <c r="H24" s="114"/>
    </row>
    <row r="25" spans="6:8" ht="15.75" thickBot="1">
      <c r="F25" s="96">
        <f>3500*900</f>
        <v>3150000</v>
      </c>
      <c r="G25" s="108">
        <f t="shared" si="0"/>
        <v>750</v>
      </c>
      <c r="H25" s="115">
        <f t="shared" si="1"/>
        <v>0.9591961023142509</v>
      </c>
    </row>
    <row r="26" spans="6:8" ht="15.75" thickBot="1">
      <c r="F26" s="95">
        <f>F25-F23</f>
        <v>-134000</v>
      </c>
      <c r="G26" s="105">
        <f t="shared" si="0"/>
        <v>-31.904761904761905</v>
      </c>
      <c r="H26" s="112">
        <f t="shared" si="1"/>
        <v>-4.0803897685749088E-2</v>
      </c>
    </row>
    <row r="27" spans="6:8" ht="15.75" thickBot="1">
      <c r="F27" s="101">
        <f>F25-F22</f>
        <v>1348000</v>
      </c>
      <c r="G27" s="111">
        <f t="shared" si="0"/>
        <v>320.95238095238096</v>
      </c>
      <c r="H27" s="1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topLeftCell="A8" workbookViewId="0">
      <selection activeCell="A8" sqref="A8:F22"/>
    </sheetView>
  </sheetViews>
  <sheetFormatPr defaultRowHeight="15"/>
  <cols>
    <col min="1" max="1" width="31.85546875" customWidth="1"/>
    <col min="2" max="2" width="14.28515625" customWidth="1"/>
    <col min="3" max="4" width="13.42578125" customWidth="1"/>
    <col min="5" max="5" width="15" customWidth="1"/>
    <col min="6" max="6" width="13.85546875" customWidth="1"/>
  </cols>
  <sheetData>
    <row r="1" spans="1:6" ht="18.75">
      <c r="A1" s="89" t="s">
        <v>75</v>
      </c>
    </row>
    <row r="2" spans="1:6" s="92" customFormat="1"/>
    <row r="3" spans="1:6" s="92" customFormat="1">
      <c r="A3" t="s">
        <v>15</v>
      </c>
      <c r="B3" t="s">
        <v>141</v>
      </c>
    </row>
    <row r="4" spans="1:6" s="92" customFormat="1">
      <c r="A4" t="s">
        <v>76</v>
      </c>
    </row>
    <row r="5" spans="1:6" s="92" customFormat="1">
      <c r="A5" t="s">
        <v>17</v>
      </c>
    </row>
    <row r="6" spans="1:6" s="92" customFormat="1">
      <c r="A6" t="s">
        <v>77</v>
      </c>
    </row>
    <row r="8" spans="1:6" ht="28.5" customHeight="1">
      <c r="A8" s="194" t="s">
        <v>146</v>
      </c>
      <c r="B8" s="192" t="s">
        <v>88</v>
      </c>
      <c r="C8" s="192"/>
      <c r="D8" s="192"/>
      <c r="E8" s="192" t="s">
        <v>89</v>
      </c>
      <c r="F8" s="192" t="s">
        <v>90</v>
      </c>
    </row>
    <row r="9" spans="1:6" ht="28.5" customHeight="1">
      <c r="A9" s="195"/>
      <c r="B9" s="90" t="s">
        <v>49</v>
      </c>
      <c r="C9" s="52" t="s">
        <v>68</v>
      </c>
      <c r="D9" s="52" t="s">
        <v>71</v>
      </c>
      <c r="E9" s="193"/>
      <c r="F9" s="193"/>
    </row>
    <row r="10" spans="1:6" ht="19.5" customHeight="1">
      <c r="A10" s="9" t="s">
        <v>78</v>
      </c>
      <c r="B10" s="49">
        <v>4</v>
      </c>
      <c r="C10" s="49">
        <v>0</v>
      </c>
      <c r="D10" s="49">
        <f>B10+C10</f>
        <v>4</v>
      </c>
      <c r="E10" s="17">
        <v>12000</v>
      </c>
      <c r="F10" s="17">
        <f t="shared" ref="F10:F20" si="0">D10*E10</f>
        <v>48000</v>
      </c>
    </row>
    <row r="11" spans="1:6" ht="39" customHeight="1">
      <c r="A11" s="9" t="s">
        <v>92</v>
      </c>
      <c r="B11" s="49">
        <v>11</v>
      </c>
      <c r="C11" s="49">
        <v>0</v>
      </c>
      <c r="D11" s="49">
        <f t="shared" ref="D11:D19" si="1">B11+C11</f>
        <v>11</v>
      </c>
      <c r="E11" s="17">
        <v>12000</v>
      </c>
      <c r="F11" s="17">
        <f t="shared" si="0"/>
        <v>132000</v>
      </c>
    </row>
    <row r="12" spans="1:6" ht="19.5" customHeight="1">
      <c r="A12" s="9" t="s">
        <v>79</v>
      </c>
      <c r="B12" s="160">
        <v>5</v>
      </c>
      <c r="C12" s="160">
        <v>10</v>
      </c>
      <c r="D12" s="160">
        <f t="shared" si="1"/>
        <v>15</v>
      </c>
      <c r="E12" s="17">
        <v>12000</v>
      </c>
      <c r="F12" s="17">
        <f t="shared" si="0"/>
        <v>180000</v>
      </c>
    </row>
    <row r="13" spans="1:6" ht="19.5" customHeight="1">
      <c r="A13" s="9" t="s">
        <v>80</v>
      </c>
      <c r="B13" s="160">
        <v>5</v>
      </c>
      <c r="C13" s="160">
        <v>35</v>
      </c>
      <c r="D13" s="160">
        <f t="shared" si="1"/>
        <v>40</v>
      </c>
      <c r="E13" s="17">
        <v>12000</v>
      </c>
      <c r="F13" s="17">
        <f t="shared" si="0"/>
        <v>480000</v>
      </c>
    </row>
    <row r="14" spans="1:6" ht="19.5" customHeight="1">
      <c r="A14" s="9" t="s">
        <v>70</v>
      </c>
      <c r="B14" s="49">
        <v>5</v>
      </c>
      <c r="C14" s="49">
        <v>0</v>
      </c>
      <c r="D14" s="49">
        <f t="shared" si="1"/>
        <v>5</v>
      </c>
      <c r="E14" s="17">
        <v>12000</v>
      </c>
      <c r="F14" s="17">
        <f t="shared" si="0"/>
        <v>60000</v>
      </c>
    </row>
    <row r="15" spans="1:6" ht="38.25" customHeight="1">
      <c r="A15" s="9" t="s">
        <v>81</v>
      </c>
      <c r="B15" s="49">
        <v>5</v>
      </c>
      <c r="C15" s="49">
        <v>0</v>
      </c>
      <c r="D15" s="49">
        <f t="shared" si="1"/>
        <v>5</v>
      </c>
      <c r="E15" s="17">
        <v>12000</v>
      </c>
      <c r="F15" s="17">
        <f t="shared" si="0"/>
        <v>60000</v>
      </c>
    </row>
    <row r="16" spans="1:6" ht="19.5" customHeight="1">
      <c r="A16" s="9" t="s">
        <v>82</v>
      </c>
      <c r="B16" s="161">
        <v>5</v>
      </c>
      <c r="C16" s="161">
        <v>30</v>
      </c>
      <c r="D16" s="161">
        <f t="shared" si="1"/>
        <v>35</v>
      </c>
      <c r="E16" s="17">
        <v>12000</v>
      </c>
      <c r="F16" s="17">
        <f t="shared" si="0"/>
        <v>420000</v>
      </c>
    </row>
    <row r="17" spans="1:6" ht="37.5" customHeight="1">
      <c r="A17" s="9" t="s">
        <v>83</v>
      </c>
      <c r="B17" s="161">
        <v>0</v>
      </c>
      <c r="C17" s="161">
        <v>5</v>
      </c>
      <c r="D17" s="161">
        <f t="shared" si="1"/>
        <v>5</v>
      </c>
      <c r="E17" s="17">
        <v>12000</v>
      </c>
      <c r="F17" s="17">
        <f t="shared" si="0"/>
        <v>60000</v>
      </c>
    </row>
    <row r="18" spans="1:6" ht="19.5" customHeight="1">
      <c r="A18" s="9" t="s">
        <v>84</v>
      </c>
      <c r="B18" s="49">
        <v>5</v>
      </c>
      <c r="C18" s="49">
        <v>0</v>
      </c>
      <c r="D18" s="49">
        <f t="shared" si="1"/>
        <v>5</v>
      </c>
      <c r="E18" s="17">
        <v>12000</v>
      </c>
      <c r="F18" s="17">
        <f t="shared" si="0"/>
        <v>60000</v>
      </c>
    </row>
    <row r="19" spans="1:6" ht="19.5" customHeight="1">
      <c r="A19" s="10" t="s">
        <v>85</v>
      </c>
      <c r="B19" s="162">
        <v>3</v>
      </c>
      <c r="C19" s="162">
        <v>0</v>
      </c>
      <c r="D19" s="162">
        <f t="shared" si="1"/>
        <v>3</v>
      </c>
      <c r="E19" s="21">
        <v>12000</v>
      </c>
      <c r="F19" s="21">
        <f t="shared" si="0"/>
        <v>36000</v>
      </c>
    </row>
    <row r="20" spans="1:6" ht="30" customHeight="1">
      <c r="A20" s="27" t="s">
        <v>69</v>
      </c>
      <c r="B20" s="91">
        <f>SUM(B10:B19)</f>
        <v>48</v>
      </c>
      <c r="C20" s="91">
        <f>SUM(C10:C19)</f>
        <v>80</v>
      </c>
      <c r="D20" s="91">
        <f>SUM(D10:D19)</f>
        <v>128</v>
      </c>
      <c r="E20" s="28">
        <v>12000</v>
      </c>
      <c r="F20" s="28">
        <f t="shared" si="0"/>
        <v>1536000</v>
      </c>
    </row>
    <row r="21" spans="1:6" ht="19.5" customHeight="1">
      <c r="A21" s="8" t="s">
        <v>87</v>
      </c>
      <c r="B21" s="11">
        <f>12000</f>
        <v>12000</v>
      </c>
      <c r="C21" s="11">
        <f>12000</f>
        <v>12000</v>
      </c>
      <c r="D21" s="11">
        <f>12000</f>
        <v>12000</v>
      </c>
      <c r="E21" s="13"/>
      <c r="F21" s="13"/>
    </row>
    <row r="22" spans="1:6" ht="19.5" customHeight="1">
      <c r="A22" s="9" t="s">
        <v>86</v>
      </c>
      <c r="B22" s="15">
        <f>B20*B21</f>
        <v>576000</v>
      </c>
      <c r="C22" s="15">
        <f>C20*C21</f>
        <v>960000</v>
      </c>
      <c r="D22" s="15">
        <f>B22+C22</f>
        <v>1536000</v>
      </c>
      <c r="E22" s="17"/>
      <c r="F22" s="17"/>
    </row>
  </sheetData>
  <mergeCells count="4">
    <mergeCell ref="B8:D8"/>
    <mergeCell ref="E8:E9"/>
    <mergeCell ref="F8:F9"/>
    <mergeCell ref="A8:A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2"/>
  <sheetViews>
    <sheetView topLeftCell="A12" workbookViewId="0">
      <selection activeCell="A27" sqref="A27:A28"/>
    </sheetView>
  </sheetViews>
  <sheetFormatPr defaultRowHeight="15"/>
  <cols>
    <col min="1" max="1" width="25" customWidth="1"/>
    <col min="2" max="2" width="18" style="53" customWidth="1"/>
    <col min="3" max="3" width="10.7109375" customWidth="1"/>
    <col min="4" max="4" width="13.7109375" customWidth="1"/>
    <col min="5" max="5" width="12.28515625" customWidth="1"/>
    <col min="6" max="6" width="12.42578125" customWidth="1"/>
    <col min="7" max="7" width="10.5703125" customWidth="1"/>
    <col min="8" max="8" width="11" customWidth="1"/>
    <col min="9" max="9" width="15.42578125" customWidth="1"/>
  </cols>
  <sheetData>
    <row r="1" spans="1:9">
      <c r="A1" t="s">
        <v>15</v>
      </c>
      <c r="B1" t="s">
        <v>59</v>
      </c>
      <c r="E1" t="s">
        <v>65</v>
      </c>
    </row>
    <row r="2" spans="1:9">
      <c r="A2" t="s">
        <v>16</v>
      </c>
      <c r="B2" t="s">
        <v>60</v>
      </c>
      <c r="E2" t="s">
        <v>66</v>
      </c>
    </row>
    <row r="3" spans="1:9">
      <c r="A3" t="s">
        <v>17</v>
      </c>
      <c r="B3" t="s">
        <v>57</v>
      </c>
    </row>
    <row r="4" spans="1:9">
      <c r="A4" t="s">
        <v>18</v>
      </c>
      <c r="B4" t="s">
        <v>7</v>
      </c>
    </row>
    <row r="5" spans="1:9">
      <c r="A5" t="s">
        <v>19</v>
      </c>
      <c r="B5" t="s">
        <v>7</v>
      </c>
    </row>
    <row r="6" spans="1:9">
      <c r="A6" t="s">
        <v>20</v>
      </c>
      <c r="B6" t="s">
        <v>7</v>
      </c>
    </row>
    <row r="7" spans="1:9">
      <c r="A7" t="s">
        <v>62</v>
      </c>
      <c r="B7" t="s">
        <v>63</v>
      </c>
    </row>
    <row r="8" spans="1:9">
      <c r="A8" t="s">
        <v>21</v>
      </c>
      <c r="B8" t="s">
        <v>61</v>
      </c>
    </row>
    <row r="9" spans="1:9">
      <c r="A9" t="s">
        <v>67</v>
      </c>
      <c r="B9"/>
    </row>
    <row r="11" spans="1:9" s="4" customFormat="1" ht="60">
      <c r="A11" s="192" t="s">
        <v>22</v>
      </c>
      <c r="B11" s="192"/>
      <c r="C11" s="52" t="s">
        <v>23</v>
      </c>
      <c r="D11" s="52" t="s">
        <v>24</v>
      </c>
      <c r="E11" s="52" t="s">
        <v>25</v>
      </c>
      <c r="F11" s="52" t="s">
        <v>26</v>
      </c>
      <c r="G11" s="52" t="s">
        <v>27</v>
      </c>
      <c r="H11" s="52" t="s">
        <v>28</v>
      </c>
      <c r="I11" s="52" t="s">
        <v>47</v>
      </c>
    </row>
    <row r="12" spans="1:9" ht="19.5" customHeight="1">
      <c r="A12" s="8" t="s">
        <v>91</v>
      </c>
      <c r="B12" s="54"/>
      <c r="C12" s="34">
        <v>0.3</v>
      </c>
      <c r="D12" s="12" t="s">
        <v>2</v>
      </c>
      <c r="E12" s="13">
        <v>500000</v>
      </c>
      <c r="F12" s="13">
        <f t="shared" ref="F12:F19" si="0">C12*E12</f>
        <v>150000</v>
      </c>
      <c r="G12" s="14">
        <f t="shared" ref="G12:G36" si="1">F12/$B$37</f>
        <v>35.714285714285715</v>
      </c>
      <c r="H12" s="24">
        <f t="shared" ref="H12:H31" si="2">F12/$F$31</f>
        <v>0.17123287671232876</v>
      </c>
      <c r="I12" s="36" t="s">
        <v>9</v>
      </c>
    </row>
    <row r="13" spans="1:9" ht="19.5" customHeight="1">
      <c r="A13" s="196" t="s">
        <v>94</v>
      </c>
      <c r="B13" s="196"/>
      <c r="C13" s="34">
        <f>C12</f>
        <v>0.3</v>
      </c>
      <c r="D13" s="12" t="s">
        <v>2</v>
      </c>
      <c r="E13" s="13">
        <v>50000</v>
      </c>
      <c r="F13" s="13">
        <f t="shared" si="0"/>
        <v>15000</v>
      </c>
      <c r="G13" s="14">
        <f t="shared" si="1"/>
        <v>3.5714285714285716</v>
      </c>
      <c r="H13" s="24">
        <f t="shared" si="2"/>
        <v>1.7123287671232876E-2</v>
      </c>
      <c r="I13" s="36" t="s">
        <v>9</v>
      </c>
    </row>
    <row r="14" spans="1:9" ht="19.5" customHeight="1">
      <c r="A14" s="196" t="s">
        <v>64</v>
      </c>
      <c r="B14" s="196"/>
      <c r="C14" s="45">
        <v>4</v>
      </c>
      <c r="D14" s="86" t="s">
        <v>144</v>
      </c>
      <c r="E14" s="87">
        <v>20000</v>
      </c>
      <c r="F14" s="87">
        <f t="shared" si="0"/>
        <v>80000</v>
      </c>
      <c r="G14" s="18">
        <f t="shared" si="1"/>
        <v>19.047619047619047</v>
      </c>
      <c r="H14" s="25">
        <f t="shared" si="2"/>
        <v>9.1324200913242004E-2</v>
      </c>
      <c r="I14" s="37" t="s">
        <v>9</v>
      </c>
    </row>
    <row r="15" spans="1:9" ht="19.5" customHeight="1">
      <c r="A15" s="9" t="s">
        <v>32</v>
      </c>
      <c r="B15" s="56"/>
      <c r="C15" s="50">
        <v>12</v>
      </c>
      <c r="D15" s="16" t="s">
        <v>4</v>
      </c>
      <c r="E15" s="17">
        <v>2000</v>
      </c>
      <c r="F15" s="17">
        <f t="shared" si="0"/>
        <v>24000</v>
      </c>
      <c r="G15" s="18">
        <f t="shared" si="1"/>
        <v>5.7142857142857144</v>
      </c>
      <c r="H15" s="25">
        <f t="shared" si="2"/>
        <v>2.7397260273972601E-2</v>
      </c>
      <c r="I15" s="37" t="s">
        <v>30</v>
      </c>
    </row>
    <row r="16" spans="1:9" ht="19.5" customHeight="1">
      <c r="A16" s="9" t="s">
        <v>97</v>
      </c>
      <c r="B16" s="56"/>
      <c r="C16" s="50">
        <v>0</v>
      </c>
      <c r="D16" s="16" t="s">
        <v>40</v>
      </c>
      <c r="E16" s="17">
        <v>25000</v>
      </c>
      <c r="F16" s="17">
        <f t="shared" si="0"/>
        <v>0</v>
      </c>
      <c r="G16" s="18">
        <f t="shared" si="1"/>
        <v>0</v>
      </c>
      <c r="H16" s="25">
        <f t="shared" si="2"/>
        <v>0</v>
      </c>
      <c r="I16" s="37" t="s">
        <v>9</v>
      </c>
    </row>
    <row r="17" spans="1:9" ht="19.5" customHeight="1">
      <c r="A17" s="8" t="s">
        <v>33</v>
      </c>
      <c r="B17" s="54"/>
      <c r="C17" s="35">
        <v>1</v>
      </c>
      <c r="D17" s="12" t="s">
        <v>39</v>
      </c>
      <c r="E17" s="13">
        <v>100000</v>
      </c>
      <c r="F17" s="13">
        <f t="shared" si="0"/>
        <v>100000</v>
      </c>
      <c r="G17" s="14">
        <f t="shared" si="1"/>
        <v>23.80952380952381</v>
      </c>
      <c r="H17" s="24">
        <f t="shared" si="2"/>
        <v>0.11415525114155251</v>
      </c>
      <c r="I17" s="37" t="s">
        <v>30</v>
      </c>
    </row>
    <row r="18" spans="1:9" ht="19.5" customHeight="1">
      <c r="A18" s="9" t="s">
        <v>0</v>
      </c>
      <c r="B18" s="56"/>
      <c r="C18" s="50">
        <v>0</v>
      </c>
      <c r="D18" s="16" t="s">
        <v>38</v>
      </c>
      <c r="E18" s="17">
        <v>7000</v>
      </c>
      <c r="F18" s="17">
        <f t="shared" si="0"/>
        <v>0</v>
      </c>
      <c r="G18" s="18">
        <f t="shared" si="1"/>
        <v>0</v>
      </c>
      <c r="H18" s="25">
        <f t="shared" si="2"/>
        <v>0</v>
      </c>
      <c r="I18" s="37" t="s">
        <v>30</v>
      </c>
    </row>
    <row r="19" spans="1:9" ht="19.5" customHeight="1">
      <c r="A19" s="9" t="s">
        <v>1</v>
      </c>
      <c r="B19" s="56"/>
      <c r="C19" s="50">
        <v>1</v>
      </c>
      <c r="D19" s="16" t="s">
        <v>38</v>
      </c>
      <c r="E19" s="17">
        <v>15000</v>
      </c>
      <c r="F19" s="17">
        <f t="shared" si="0"/>
        <v>15000</v>
      </c>
      <c r="G19" s="18">
        <f t="shared" si="1"/>
        <v>3.5714285714285716</v>
      </c>
      <c r="H19" s="25">
        <f t="shared" si="2"/>
        <v>1.7123287671232876E-2</v>
      </c>
      <c r="I19" s="37" t="s">
        <v>30</v>
      </c>
    </row>
    <row r="20" spans="1:9" ht="19.5" customHeight="1">
      <c r="A20" s="9" t="s">
        <v>35</v>
      </c>
      <c r="B20" s="56"/>
      <c r="C20" s="50"/>
      <c r="D20" s="16"/>
      <c r="E20" s="17"/>
      <c r="F20" s="17">
        <v>0</v>
      </c>
      <c r="G20" s="18">
        <f t="shared" si="1"/>
        <v>0</v>
      </c>
      <c r="H20" s="25">
        <f t="shared" si="2"/>
        <v>0</v>
      </c>
      <c r="I20" s="37" t="s">
        <v>30</v>
      </c>
    </row>
    <row r="21" spans="1:9" ht="19.5" customHeight="1">
      <c r="A21" s="196" t="s">
        <v>145</v>
      </c>
      <c r="B21" s="196"/>
      <c r="C21" s="51"/>
      <c r="D21" s="20"/>
      <c r="E21" s="21"/>
      <c r="F21" s="21">
        <v>0</v>
      </c>
      <c r="G21" s="22">
        <f t="shared" si="1"/>
        <v>0</v>
      </c>
      <c r="H21" s="26">
        <f t="shared" si="2"/>
        <v>0</v>
      </c>
      <c r="I21" s="37" t="s">
        <v>9</v>
      </c>
    </row>
    <row r="22" spans="1:9" ht="19.5" customHeight="1">
      <c r="A22" s="10" t="s">
        <v>36</v>
      </c>
      <c r="B22" s="55"/>
      <c r="C22" s="19">
        <f>C33</f>
        <v>1500</v>
      </c>
      <c r="D22" s="20" t="s">
        <v>4</v>
      </c>
      <c r="E22" s="88">
        <v>40</v>
      </c>
      <c r="F22" s="21">
        <f>C22*E22</f>
        <v>60000</v>
      </c>
      <c r="G22" s="22">
        <f t="shared" si="1"/>
        <v>14.285714285714286</v>
      </c>
      <c r="H22" s="26">
        <f t="shared" si="2"/>
        <v>6.8493150684931503E-2</v>
      </c>
      <c r="I22" s="38" t="s">
        <v>30</v>
      </c>
    </row>
    <row r="23" spans="1:9" ht="19.5" customHeight="1">
      <c r="A23" s="197" t="s">
        <v>72</v>
      </c>
      <c r="B23" s="55" t="s">
        <v>49</v>
      </c>
      <c r="C23" s="50">
        <v>5</v>
      </c>
      <c r="D23" s="16" t="s">
        <v>37</v>
      </c>
      <c r="E23" s="17">
        <v>12000</v>
      </c>
      <c r="F23" s="17">
        <f>C23*E23</f>
        <v>60000</v>
      </c>
      <c r="G23" s="18">
        <f t="shared" si="1"/>
        <v>14.285714285714286</v>
      </c>
      <c r="H23" s="25">
        <f t="shared" si="2"/>
        <v>6.8493150684931503E-2</v>
      </c>
      <c r="I23" s="37" t="s">
        <v>9</v>
      </c>
    </row>
    <row r="24" spans="1:9" ht="19.5" customHeight="1">
      <c r="A24" s="198"/>
      <c r="B24" s="55" t="s">
        <v>50</v>
      </c>
      <c r="C24" s="50">
        <v>10</v>
      </c>
      <c r="D24" s="16" t="s">
        <v>37</v>
      </c>
      <c r="E24" s="17">
        <v>12000</v>
      </c>
      <c r="F24" s="17">
        <f t="shared" ref="F24:F28" si="3">C24*E24</f>
        <v>120000</v>
      </c>
      <c r="G24" s="18">
        <f t="shared" si="1"/>
        <v>28.571428571428573</v>
      </c>
      <c r="H24" s="25">
        <f t="shared" si="2"/>
        <v>0.13698630136986301</v>
      </c>
      <c r="I24" s="37" t="s">
        <v>30</v>
      </c>
    </row>
    <row r="25" spans="1:9" ht="19.5" customHeight="1">
      <c r="A25" s="197" t="s">
        <v>73</v>
      </c>
      <c r="B25" s="55" t="s">
        <v>49</v>
      </c>
      <c r="C25" s="50">
        <v>5</v>
      </c>
      <c r="D25" s="16" t="s">
        <v>37</v>
      </c>
      <c r="E25" s="17">
        <v>12000</v>
      </c>
      <c r="F25" s="17">
        <f t="shared" si="3"/>
        <v>60000</v>
      </c>
      <c r="G25" s="18">
        <f t="shared" si="1"/>
        <v>14.285714285714286</v>
      </c>
      <c r="H25" s="25">
        <f t="shared" si="2"/>
        <v>6.8493150684931503E-2</v>
      </c>
      <c r="I25" s="37" t="s">
        <v>9</v>
      </c>
    </row>
    <row r="26" spans="1:9" ht="19.5" customHeight="1">
      <c r="A26" s="198"/>
      <c r="B26" s="55" t="s">
        <v>50</v>
      </c>
      <c r="C26" s="50">
        <v>10</v>
      </c>
      <c r="D26" s="16" t="s">
        <v>37</v>
      </c>
      <c r="E26" s="17">
        <v>12000</v>
      </c>
      <c r="F26" s="17">
        <f t="shared" si="3"/>
        <v>120000</v>
      </c>
      <c r="G26" s="18">
        <f t="shared" si="1"/>
        <v>28.571428571428573</v>
      </c>
      <c r="H26" s="25">
        <f t="shared" si="2"/>
        <v>0.13698630136986301</v>
      </c>
      <c r="I26" s="37" t="s">
        <v>30</v>
      </c>
    </row>
    <row r="27" spans="1:9" ht="19.5" customHeight="1">
      <c r="A27" s="197" t="s">
        <v>74</v>
      </c>
      <c r="B27" s="55" t="s">
        <v>49</v>
      </c>
      <c r="C27" s="51">
        <v>6</v>
      </c>
      <c r="D27" s="16" t="s">
        <v>37</v>
      </c>
      <c r="E27" s="17">
        <v>12000</v>
      </c>
      <c r="F27" s="17">
        <f t="shared" si="3"/>
        <v>72000</v>
      </c>
      <c r="G27" s="18">
        <f t="shared" si="1"/>
        <v>17.142857142857142</v>
      </c>
      <c r="H27" s="25">
        <f t="shared" si="2"/>
        <v>8.2191780821917804E-2</v>
      </c>
      <c r="I27" s="37" t="s">
        <v>9</v>
      </c>
    </row>
    <row r="28" spans="1:9" ht="19.5" customHeight="1">
      <c r="A28" s="198"/>
      <c r="B28" s="56" t="s">
        <v>50</v>
      </c>
      <c r="C28" s="50"/>
      <c r="D28" s="16" t="s">
        <v>37</v>
      </c>
      <c r="E28" s="17">
        <v>12000</v>
      </c>
      <c r="F28" s="17">
        <f t="shared" si="3"/>
        <v>0</v>
      </c>
      <c r="G28" s="18">
        <f t="shared" si="1"/>
        <v>0</v>
      </c>
      <c r="H28" s="25">
        <f t="shared" si="2"/>
        <v>0</v>
      </c>
      <c r="I28" s="37" t="s">
        <v>30</v>
      </c>
    </row>
    <row r="29" spans="1:9" s="4" customFormat="1" ht="30" customHeight="1">
      <c r="A29" s="200" t="s">
        <v>41</v>
      </c>
      <c r="B29" s="200"/>
      <c r="C29" s="200"/>
      <c r="D29" s="200"/>
      <c r="E29" s="200"/>
      <c r="F29" s="28">
        <f>SUMIFS(F12:F28,I12:I28,"=F")</f>
        <v>437000</v>
      </c>
      <c r="G29" s="29">
        <f t="shared" si="1"/>
        <v>104.04761904761905</v>
      </c>
      <c r="H29" s="30">
        <f t="shared" si="2"/>
        <v>0.49885844748858449</v>
      </c>
      <c r="I29" s="30"/>
    </row>
    <row r="30" spans="1:9" s="4" customFormat="1" ht="30" customHeight="1">
      <c r="A30" s="200" t="s">
        <v>42</v>
      </c>
      <c r="B30" s="200"/>
      <c r="C30" s="200"/>
      <c r="D30" s="200"/>
      <c r="E30" s="28"/>
      <c r="F30" s="28">
        <f>SUMIFS(F12:F28,I12:I28,"=C")</f>
        <v>439000</v>
      </c>
      <c r="G30" s="29">
        <f t="shared" si="1"/>
        <v>104.52380952380952</v>
      </c>
      <c r="H30" s="30">
        <f t="shared" si="2"/>
        <v>0.50114155251141557</v>
      </c>
      <c r="I30" s="30"/>
    </row>
    <row r="31" spans="1:9" s="5" customFormat="1" ht="30" customHeight="1">
      <c r="A31" s="57" t="s">
        <v>43</v>
      </c>
      <c r="B31" s="58"/>
      <c r="C31" s="59"/>
      <c r="D31" s="60"/>
      <c r="E31" s="61"/>
      <c r="F31" s="61">
        <f>F29+F30</f>
        <v>876000</v>
      </c>
      <c r="G31" s="62">
        <f t="shared" si="1"/>
        <v>208.57142857142858</v>
      </c>
      <c r="H31" s="63">
        <f t="shared" si="2"/>
        <v>1</v>
      </c>
      <c r="I31" s="63"/>
    </row>
    <row r="32" spans="1:9" s="5" customFormat="1" ht="30" customHeight="1">
      <c r="A32" s="79" t="s">
        <v>45</v>
      </c>
      <c r="B32" s="80"/>
      <c r="C32" s="81"/>
      <c r="D32" s="82"/>
      <c r="E32" s="83"/>
      <c r="F32" s="83">
        <f>F31/C22</f>
        <v>584</v>
      </c>
      <c r="G32" s="84">
        <f t="shared" si="1"/>
        <v>0.13904761904761906</v>
      </c>
      <c r="H32" s="85"/>
      <c r="I32" s="85"/>
    </row>
    <row r="33" spans="1:9" s="5" customFormat="1" ht="30" customHeight="1">
      <c r="A33" s="65" t="s">
        <v>44</v>
      </c>
      <c r="B33" s="66"/>
      <c r="C33" s="67">
        <v>1500</v>
      </c>
      <c r="D33" s="68" t="s">
        <v>4</v>
      </c>
      <c r="E33" s="69">
        <v>600</v>
      </c>
      <c r="F33" s="69">
        <f>C33*E33</f>
        <v>900000</v>
      </c>
      <c r="G33" s="70">
        <f t="shared" si="1"/>
        <v>214.28571428571428</v>
      </c>
      <c r="H33" s="71">
        <f>F33/$F$31</f>
        <v>1.0273972602739727</v>
      </c>
      <c r="I33" s="71"/>
    </row>
    <row r="34" spans="1:9" ht="30" customHeight="1">
      <c r="A34" s="72" t="s">
        <v>46</v>
      </c>
      <c r="B34" s="73"/>
      <c r="C34" s="74"/>
      <c r="D34" s="75"/>
      <c r="E34" s="76"/>
      <c r="F34" s="76">
        <f>F33-F31</f>
        <v>24000</v>
      </c>
      <c r="G34" s="77">
        <f t="shared" si="1"/>
        <v>5.7142857142857144</v>
      </c>
      <c r="H34" s="78">
        <f>F34/$F$31</f>
        <v>2.7397260273972601E-2</v>
      </c>
      <c r="I34" s="78"/>
    </row>
    <row r="35" spans="1:9" ht="30" customHeight="1">
      <c r="A35" s="201" t="s">
        <v>51</v>
      </c>
      <c r="B35" s="201"/>
      <c r="C35" s="201"/>
      <c r="D35" s="201"/>
      <c r="E35" s="23"/>
      <c r="F35" s="23">
        <f>F33-F30</f>
        <v>461000</v>
      </c>
      <c r="G35" s="32">
        <f t="shared" si="1"/>
        <v>109.76190476190476</v>
      </c>
      <c r="H35" s="33">
        <f>F35/$F$31</f>
        <v>0.52625570776255703</v>
      </c>
      <c r="I35" s="33"/>
    </row>
    <row r="36" spans="1:9" ht="30" customHeight="1">
      <c r="A36" s="199" t="s">
        <v>52</v>
      </c>
      <c r="B36" s="199"/>
      <c r="C36" s="199"/>
      <c r="D36" s="199"/>
      <c r="E36" s="199"/>
      <c r="F36" s="39">
        <f>F35/C12</f>
        <v>1536666.6666666667</v>
      </c>
      <c r="G36" s="40">
        <f t="shared" si="1"/>
        <v>365.8730158730159</v>
      </c>
      <c r="H36" s="41"/>
      <c r="I36" s="41"/>
    </row>
    <row r="37" spans="1:9">
      <c r="A37" s="47" t="s">
        <v>48</v>
      </c>
      <c r="B37" s="48">
        <v>4200</v>
      </c>
      <c r="C37" s="47" t="s">
        <v>12</v>
      </c>
      <c r="E37" s="2"/>
      <c r="F37" s="3"/>
      <c r="G37" s="1"/>
      <c r="H37" s="1"/>
      <c r="I37" s="1"/>
    </row>
    <row r="38" spans="1:9">
      <c r="A38" t="s">
        <v>8</v>
      </c>
      <c r="B38" s="157" t="s">
        <v>143</v>
      </c>
      <c r="C38" s="157"/>
    </row>
    <row r="39" spans="1:9">
      <c r="B39" s="157" t="s">
        <v>142</v>
      </c>
      <c r="C39" s="157"/>
    </row>
    <row r="40" spans="1:9">
      <c r="A40" t="s">
        <v>98</v>
      </c>
    </row>
    <row r="42" spans="1:9">
      <c r="A42" t="s">
        <v>93</v>
      </c>
    </row>
  </sheetData>
  <mergeCells count="11">
    <mergeCell ref="A11:B11"/>
    <mergeCell ref="A14:B14"/>
    <mergeCell ref="A23:A24"/>
    <mergeCell ref="A25:A26"/>
    <mergeCell ref="A36:E36"/>
    <mergeCell ref="A13:B13"/>
    <mergeCell ref="A27:A28"/>
    <mergeCell ref="A21:B21"/>
    <mergeCell ref="A29:E29"/>
    <mergeCell ref="A30:D30"/>
    <mergeCell ref="A35:D3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2"/>
  <sheetViews>
    <sheetView workbookViewId="0">
      <selection activeCell="A33" sqref="A33"/>
    </sheetView>
  </sheetViews>
  <sheetFormatPr defaultRowHeight="15"/>
  <cols>
    <col min="1" max="1" width="21" customWidth="1"/>
    <col min="2" max="2" width="23.28515625" customWidth="1"/>
    <col min="3" max="3" width="10.7109375" customWidth="1"/>
    <col min="4" max="4" width="13.7109375" customWidth="1"/>
    <col min="5" max="5" width="12.28515625" customWidth="1"/>
    <col min="6" max="6" width="12.42578125" customWidth="1"/>
    <col min="7" max="7" width="10.5703125" customWidth="1"/>
    <col min="8" max="8" width="11" customWidth="1"/>
    <col min="9" max="9" width="15.42578125" customWidth="1"/>
    <col min="10" max="10" width="12.140625" customWidth="1"/>
  </cols>
  <sheetData>
    <row r="1" spans="1:9">
      <c r="A1" t="s">
        <v>15</v>
      </c>
      <c r="B1" t="s">
        <v>5</v>
      </c>
    </row>
    <row r="2" spans="1:9">
      <c r="A2" t="s">
        <v>16</v>
      </c>
      <c r="B2" t="s">
        <v>6</v>
      </c>
    </row>
    <row r="3" spans="1:9">
      <c r="A3" t="s">
        <v>17</v>
      </c>
      <c r="B3" t="s">
        <v>7</v>
      </c>
    </row>
    <row r="4" spans="1:9">
      <c r="A4" t="s">
        <v>18</v>
      </c>
      <c r="B4" t="s">
        <v>7</v>
      </c>
    </row>
    <row r="5" spans="1:9">
      <c r="A5" t="s">
        <v>19</v>
      </c>
      <c r="B5" t="s">
        <v>7</v>
      </c>
    </row>
    <row r="6" spans="1:9">
      <c r="A6" t="s">
        <v>20</v>
      </c>
      <c r="B6" t="s">
        <v>7</v>
      </c>
    </row>
    <row r="7" spans="1:9">
      <c r="A7" t="s">
        <v>62</v>
      </c>
      <c r="B7" t="s">
        <v>7</v>
      </c>
    </row>
    <row r="8" spans="1:9">
      <c r="A8" t="s">
        <v>21</v>
      </c>
      <c r="B8" t="s">
        <v>7</v>
      </c>
    </row>
    <row r="9" spans="1:9">
      <c r="A9" t="s">
        <v>67</v>
      </c>
      <c r="B9" t="s">
        <v>7</v>
      </c>
    </row>
    <row r="11" spans="1:9" s="4" customFormat="1" ht="60">
      <c r="A11" s="192" t="s">
        <v>22</v>
      </c>
      <c r="B11" s="192"/>
      <c r="C11" s="151" t="s">
        <v>23</v>
      </c>
      <c r="D11" s="151" t="s">
        <v>24</v>
      </c>
      <c r="E11" s="151" t="s">
        <v>25</v>
      </c>
      <c r="F11" s="151" t="s">
        <v>26</v>
      </c>
      <c r="G11" s="151" t="s">
        <v>27</v>
      </c>
      <c r="H11" s="151" t="s">
        <v>28</v>
      </c>
      <c r="I11" s="151" t="s">
        <v>47</v>
      </c>
    </row>
    <row r="12" spans="1:9" ht="19.5" customHeight="1">
      <c r="A12" s="8" t="s">
        <v>91</v>
      </c>
      <c r="B12" s="8"/>
      <c r="C12" s="35">
        <v>0.5</v>
      </c>
      <c r="D12" s="12" t="s">
        <v>2</v>
      </c>
      <c r="E12" s="13">
        <v>500000</v>
      </c>
      <c r="F12" s="13">
        <f t="shared" ref="F12:F19" si="0">C12*E12</f>
        <v>250000</v>
      </c>
      <c r="G12" s="14">
        <f t="shared" ref="G12:G27" si="1">F12/$B$37</f>
        <v>59.523809523809526</v>
      </c>
      <c r="H12" s="24">
        <f>F12/$F$31</f>
        <v>0.22999080036798528</v>
      </c>
      <c r="I12" s="36" t="s">
        <v>9</v>
      </c>
    </row>
    <row r="13" spans="1:9" ht="19.5" customHeight="1">
      <c r="A13" s="196" t="s">
        <v>94</v>
      </c>
      <c r="B13" s="196"/>
      <c r="C13" s="35">
        <f>C12</f>
        <v>0.5</v>
      </c>
      <c r="D13" s="12" t="s">
        <v>2</v>
      </c>
      <c r="E13" s="13">
        <v>80000</v>
      </c>
      <c r="F13" s="13">
        <f t="shared" si="0"/>
        <v>40000</v>
      </c>
      <c r="G13" s="18">
        <f t="shared" si="1"/>
        <v>9.5238095238095237</v>
      </c>
      <c r="H13" s="24">
        <f t="shared" ref="H13" si="2">F13/$F$31</f>
        <v>3.6798528058877643E-2</v>
      </c>
      <c r="I13" s="36" t="s">
        <v>9</v>
      </c>
    </row>
    <row r="14" spans="1:9" ht="19.5" customHeight="1">
      <c r="A14" s="196" t="s">
        <v>64</v>
      </c>
      <c r="B14" s="196"/>
      <c r="C14" s="42">
        <v>12</v>
      </c>
      <c r="D14" s="86" t="s">
        <v>144</v>
      </c>
      <c r="E14" s="43">
        <v>20000</v>
      </c>
      <c r="F14" s="43">
        <f t="shared" si="0"/>
        <v>240000</v>
      </c>
      <c r="G14" s="18">
        <f t="shared" si="1"/>
        <v>57.142857142857146</v>
      </c>
      <c r="H14" s="25">
        <f t="shared" ref="H14:H24" si="3">F14/$F$31</f>
        <v>0.22079116835326587</v>
      </c>
      <c r="I14" s="37" t="s">
        <v>30</v>
      </c>
    </row>
    <row r="15" spans="1:9" ht="19.5" customHeight="1">
      <c r="A15" s="9" t="s">
        <v>32</v>
      </c>
      <c r="B15" s="9"/>
      <c r="C15" s="15">
        <v>20</v>
      </c>
      <c r="D15" s="16" t="s">
        <v>4</v>
      </c>
      <c r="E15" s="17">
        <v>2000</v>
      </c>
      <c r="F15" s="17">
        <f t="shared" si="0"/>
        <v>40000</v>
      </c>
      <c r="G15" s="18">
        <f t="shared" si="1"/>
        <v>9.5238095238095237</v>
      </c>
      <c r="H15" s="25">
        <f t="shared" si="3"/>
        <v>3.6798528058877643E-2</v>
      </c>
      <c r="I15" s="37" t="s">
        <v>30</v>
      </c>
    </row>
    <row r="16" spans="1:9" ht="19.5" customHeight="1">
      <c r="A16" s="9" t="s">
        <v>97</v>
      </c>
      <c r="B16" s="9"/>
      <c r="C16" s="15"/>
      <c r="D16" s="16" t="s">
        <v>40</v>
      </c>
      <c r="E16" s="17">
        <v>25000</v>
      </c>
      <c r="F16" s="17">
        <f t="shared" si="0"/>
        <v>0</v>
      </c>
      <c r="G16" s="18">
        <f t="shared" si="1"/>
        <v>0</v>
      </c>
      <c r="H16" s="25">
        <f t="shared" si="3"/>
        <v>0</v>
      </c>
      <c r="I16" s="37" t="s">
        <v>9</v>
      </c>
    </row>
    <row r="17" spans="1:10" ht="19.5" customHeight="1">
      <c r="A17" s="8" t="s">
        <v>33</v>
      </c>
      <c r="B17" s="8"/>
      <c r="C17" s="11">
        <v>0</v>
      </c>
      <c r="D17" s="12" t="s">
        <v>39</v>
      </c>
      <c r="E17" s="13">
        <v>125000</v>
      </c>
      <c r="F17" s="13">
        <f t="shared" si="0"/>
        <v>0</v>
      </c>
      <c r="G17" s="18">
        <f t="shared" si="1"/>
        <v>0</v>
      </c>
      <c r="H17" s="24">
        <f t="shared" si="3"/>
        <v>0</v>
      </c>
      <c r="I17" s="37"/>
    </row>
    <row r="18" spans="1:10" ht="19.5" customHeight="1">
      <c r="A18" s="9" t="s">
        <v>0</v>
      </c>
      <c r="B18" s="9"/>
      <c r="C18" s="15">
        <v>0</v>
      </c>
      <c r="D18" s="16" t="s">
        <v>38</v>
      </c>
      <c r="E18" s="17">
        <v>7000</v>
      </c>
      <c r="F18" s="17">
        <f t="shared" si="0"/>
        <v>0</v>
      </c>
      <c r="G18" s="18">
        <f t="shared" si="1"/>
        <v>0</v>
      </c>
      <c r="H18" s="25">
        <f t="shared" si="3"/>
        <v>0</v>
      </c>
      <c r="I18" s="37"/>
    </row>
    <row r="19" spans="1:10" ht="19.5" customHeight="1">
      <c r="A19" s="9" t="s">
        <v>1</v>
      </c>
      <c r="B19" s="9"/>
      <c r="C19" s="15">
        <v>0</v>
      </c>
      <c r="D19" s="16" t="s">
        <v>38</v>
      </c>
      <c r="E19" s="17">
        <v>15000</v>
      </c>
      <c r="F19" s="17">
        <f t="shared" si="0"/>
        <v>0</v>
      </c>
      <c r="G19" s="18">
        <f t="shared" si="1"/>
        <v>0</v>
      </c>
      <c r="H19" s="25">
        <f t="shared" si="3"/>
        <v>0</v>
      </c>
      <c r="I19" s="37"/>
    </row>
    <row r="20" spans="1:10" ht="19.5" customHeight="1">
      <c r="A20" s="9" t="s">
        <v>35</v>
      </c>
      <c r="B20" s="9"/>
      <c r="C20" s="15"/>
      <c r="D20" s="16"/>
      <c r="E20" s="17"/>
      <c r="F20" s="17">
        <v>0</v>
      </c>
      <c r="G20" s="18">
        <f t="shared" si="1"/>
        <v>0</v>
      </c>
      <c r="H20" s="25">
        <f t="shared" si="3"/>
        <v>0</v>
      </c>
      <c r="I20" s="37"/>
    </row>
    <row r="21" spans="1:10" ht="19.5" customHeight="1">
      <c r="A21" s="196" t="s">
        <v>145</v>
      </c>
      <c r="B21" s="196"/>
      <c r="C21" s="19"/>
      <c r="D21" s="20"/>
      <c r="E21" s="21"/>
      <c r="F21" s="21">
        <v>25000</v>
      </c>
      <c r="G21" s="18">
        <f t="shared" si="1"/>
        <v>5.9523809523809526</v>
      </c>
      <c r="H21" s="26">
        <f t="shared" si="3"/>
        <v>2.2999080036798528E-2</v>
      </c>
      <c r="I21" s="37" t="s">
        <v>9</v>
      </c>
    </row>
    <row r="22" spans="1:10" ht="19.5" customHeight="1">
      <c r="A22" s="10" t="s">
        <v>3</v>
      </c>
      <c r="B22" s="10"/>
      <c r="C22" s="19">
        <f>C33</f>
        <v>1200</v>
      </c>
      <c r="D22" s="20" t="s">
        <v>4</v>
      </c>
      <c r="E22" s="21">
        <v>40</v>
      </c>
      <c r="F22" s="21">
        <f>C22*E22</f>
        <v>48000</v>
      </c>
      <c r="G22" s="18">
        <f t="shared" si="1"/>
        <v>11.428571428571429</v>
      </c>
      <c r="H22" s="26">
        <f t="shared" si="3"/>
        <v>4.4158233670653177E-2</v>
      </c>
      <c r="I22" s="38" t="s">
        <v>30</v>
      </c>
    </row>
    <row r="23" spans="1:10" ht="19.5" customHeight="1">
      <c r="A23" s="197" t="s">
        <v>72</v>
      </c>
      <c r="B23" s="55" t="s">
        <v>49</v>
      </c>
      <c r="C23" s="15">
        <v>15</v>
      </c>
      <c r="D23" s="16" t="s">
        <v>37</v>
      </c>
      <c r="E23" s="17">
        <v>12000</v>
      </c>
      <c r="F23" s="17">
        <f>C23*E23</f>
        <v>180000</v>
      </c>
      <c r="G23" s="18">
        <f t="shared" si="1"/>
        <v>42.857142857142854</v>
      </c>
      <c r="H23" s="25">
        <f t="shared" si="3"/>
        <v>0.16559337626494941</v>
      </c>
      <c r="I23" s="37" t="s">
        <v>9</v>
      </c>
    </row>
    <row r="24" spans="1:10" ht="19.5" customHeight="1">
      <c r="A24" s="198"/>
      <c r="B24" s="55" t="s">
        <v>50</v>
      </c>
      <c r="C24" s="15">
        <v>12</v>
      </c>
      <c r="D24" s="16" t="s">
        <v>37</v>
      </c>
      <c r="E24" s="17">
        <v>12000</v>
      </c>
      <c r="F24" s="17">
        <f t="shared" ref="F24:F26" si="4">C24*E24</f>
        <v>144000</v>
      </c>
      <c r="G24" s="18">
        <f t="shared" si="1"/>
        <v>34.285714285714285</v>
      </c>
      <c r="H24" s="25">
        <f t="shared" si="3"/>
        <v>0.13247470101195952</v>
      </c>
      <c r="I24" s="37" t="s">
        <v>30</v>
      </c>
    </row>
    <row r="25" spans="1:10" ht="19.5" customHeight="1">
      <c r="A25" s="197" t="s">
        <v>73</v>
      </c>
      <c r="B25" s="55" t="s">
        <v>49</v>
      </c>
      <c r="C25" s="15"/>
      <c r="D25" s="16" t="s">
        <v>37</v>
      </c>
      <c r="E25" s="17"/>
      <c r="F25" s="17"/>
      <c r="G25" s="18">
        <f t="shared" si="1"/>
        <v>0</v>
      </c>
      <c r="H25" s="25"/>
      <c r="I25" s="37" t="s">
        <v>9</v>
      </c>
    </row>
    <row r="26" spans="1:10" ht="19.5" customHeight="1">
      <c r="A26" s="198"/>
      <c r="B26" s="55" t="s">
        <v>50</v>
      </c>
      <c r="C26" s="15">
        <v>10</v>
      </c>
      <c r="D26" s="16" t="s">
        <v>37</v>
      </c>
      <c r="E26" s="17">
        <v>12000</v>
      </c>
      <c r="F26" s="17">
        <f t="shared" si="4"/>
        <v>120000</v>
      </c>
      <c r="G26" s="18">
        <f t="shared" si="1"/>
        <v>28.571428571428573</v>
      </c>
      <c r="H26" s="25">
        <f>F26/$F$31</f>
        <v>0.11039558417663294</v>
      </c>
      <c r="I26" s="37" t="s">
        <v>30</v>
      </c>
    </row>
    <row r="27" spans="1:10" ht="19.5" customHeight="1">
      <c r="A27" s="197" t="s">
        <v>74</v>
      </c>
      <c r="B27" s="55" t="s">
        <v>49</v>
      </c>
      <c r="C27" s="19"/>
      <c r="D27" s="16" t="s">
        <v>37</v>
      </c>
      <c r="E27" s="17">
        <v>12000</v>
      </c>
      <c r="F27" s="17">
        <f>C27*E27</f>
        <v>0</v>
      </c>
      <c r="G27" s="18">
        <f t="shared" si="1"/>
        <v>0</v>
      </c>
      <c r="H27" s="25">
        <f>F27/$F$31</f>
        <v>0</v>
      </c>
      <c r="I27" s="37" t="s">
        <v>9</v>
      </c>
    </row>
    <row r="28" spans="1:10" ht="19.5" customHeight="1">
      <c r="A28" s="198"/>
      <c r="B28" s="56" t="s">
        <v>50</v>
      </c>
      <c r="C28" s="15">
        <v>0</v>
      </c>
      <c r="D28" s="16" t="s">
        <v>37</v>
      </c>
      <c r="E28" s="17">
        <v>12000</v>
      </c>
      <c r="F28" s="17">
        <f t="shared" ref="F28" si="5">C28*E28</f>
        <v>0</v>
      </c>
      <c r="G28" s="18">
        <f>F28/$B$37</f>
        <v>0</v>
      </c>
      <c r="H28" s="25">
        <f t="shared" ref="H28:H31" si="6">F28/$F$31</f>
        <v>0</v>
      </c>
      <c r="I28" s="37" t="s">
        <v>30</v>
      </c>
    </row>
    <row r="29" spans="1:10" s="4" customFormat="1" ht="30" customHeight="1">
      <c r="A29" s="202" t="s">
        <v>41</v>
      </c>
      <c r="B29" s="202"/>
      <c r="C29" s="202"/>
      <c r="D29" s="202"/>
      <c r="E29" s="202"/>
      <c r="F29" s="28">
        <f>SUMIFS(F12:F28,I12:I28,"=F")</f>
        <v>495000</v>
      </c>
      <c r="G29" s="29">
        <f t="shared" ref="G29:G36" si="7">F29/$B$37</f>
        <v>117.85714285714286</v>
      </c>
      <c r="H29" s="30">
        <f t="shared" si="6"/>
        <v>0.45538178472861085</v>
      </c>
      <c r="I29" s="30"/>
    </row>
    <row r="30" spans="1:10" s="4" customFormat="1" ht="30" customHeight="1">
      <c r="A30" s="200" t="s">
        <v>42</v>
      </c>
      <c r="B30" s="200"/>
      <c r="C30" s="200"/>
      <c r="D30" s="200"/>
      <c r="E30" s="28"/>
      <c r="F30" s="28">
        <f>SUMIFS(F12:F28,I12:I28,"=C")</f>
        <v>592000</v>
      </c>
      <c r="G30" s="29">
        <f t="shared" si="7"/>
        <v>140.95238095238096</v>
      </c>
      <c r="H30" s="30">
        <f t="shared" si="6"/>
        <v>0.54461821527138909</v>
      </c>
      <c r="I30" s="30"/>
    </row>
    <row r="31" spans="1:10" s="5" customFormat="1" ht="30" customHeight="1">
      <c r="A31" s="57" t="s">
        <v>43</v>
      </c>
      <c r="B31" s="58"/>
      <c r="C31" s="59"/>
      <c r="D31" s="60"/>
      <c r="E31" s="61"/>
      <c r="F31" s="61">
        <f>F29+F30</f>
        <v>1087000</v>
      </c>
      <c r="G31" s="62">
        <f t="shared" si="7"/>
        <v>258.8095238095238</v>
      </c>
      <c r="H31" s="63">
        <f t="shared" si="6"/>
        <v>1</v>
      </c>
      <c r="I31" s="63"/>
      <c r="J31" s="158">
        <f>SUM(F12:F28)</f>
        <v>1087000</v>
      </c>
    </row>
    <row r="32" spans="1:10" s="5" customFormat="1" ht="30" customHeight="1">
      <c r="A32" s="79" t="s">
        <v>45</v>
      </c>
      <c r="B32" s="80"/>
      <c r="C32" s="81"/>
      <c r="D32" s="82"/>
      <c r="E32" s="83"/>
      <c r="F32" s="83">
        <f>F31/C22</f>
        <v>905.83333333333337</v>
      </c>
      <c r="G32" s="84">
        <f t="shared" si="7"/>
        <v>0.21567460317460319</v>
      </c>
      <c r="H32" s="85"/>
      <c r="I32" s="85"/>
    </row>
    <row r="33" spans="1:9" s="5" customFormat="1" ht="30" customHeight="1">
      <c r="A33" s="65" t="s">
        <v>44</v>
      </c>
      <c r="B33" s="66"/>
      <c r="C33" s="67">
        <v>1200</v>
      </c>
      <c r="D33" s="68" t="s">
        <v>4</v>
      </c>
      <c r="E33" s="69">
        <v>900</v>
      </c>
      <c r="F33" s="69">
        <f>C33*E33</f>
        <v>1080000</v>
      </c>
      <c r="G33" s="70">
        <f t="shared" si="7"/>
        <v>257.14285714285717</v>
      </c>
      <c r="H33" s="71">
        <f>F33/$F$31</f>
        <v>0.99356025758969646</v>
      </c>
      <c r="I33" s="71"/>
    </row>
    <row r="34" spans="1:9" ht="30" customHeight="1">
      <c r="A34" s="72" t="s">
        <v>46</v>
      </c>
      <c r="B34" s="73"/>
      <c r="C34" s="74"/>
      <c r="D34" s="75"/>
      <c r="E34" s="76"/>
      <c r="F34" s="76">
        <f>F33-F31</f>
        <v>-7000</v>
      </c>
      <c r="G34" s="77">
        <f t="shared" si="7"/>
        <v>-1.6666666666666667</v>
      </c>
      <c r="H34" s="78">
        <f>F34/$F$31</f>
        <v>-6.439742410303588E-3</v>
      </c>
      <c r="I34" s="78"/>
    </row>
    <row r="35" spans="1:9" ht="30" customHeight="1">
      <c r="A35" s="201" t="s">
        <v>51</v>
      </c>
      <c r="B35" s="201"/>
      <c r="C35" s="201"/>
      <c r="D35" s="201"/>
      <c r="E35" s="23"/>
      <c r="F35" s="23">
        <f>F33-F30</f>
        <v>488000</v>
      </c>
      <c r="G35" s="32">
        <f t="shared" si="7"/>
        <v>116.19047619047619</v>
      </c>
      <c r="H35" s="33">
        <f>F35/$F$31</f>
        <v>0.44894204231830726</v>
      </c>
      <c r="I35" s="33"/>
    </row>
    <row r="36" spans="1:9" ht="30" customHeight="1">
      <c r="A36" s="199" t="s">
        <v>52</v>
      </c>
      <c r="B36" s="199"/>
      <c r="C36" s="199"/>
      <c r="D36" s="199"/>
      <c r="E36" s="199"/>
      <c r="F36" s="39">
        <f>F35/C12</f>
        <v>976000</v>
      </c>
      <c r="G36" s="40">
        <f t="shared" si="7"/>
        <v>232.38095238095238</v>
      </c>
      <c r="H36" s="41"/>
      <c r="I36" s="41"/>
    </row>
    <row r="37" spans="1:9">
      <c r="A37" s="47" t="s">
        <v>48</v>
      </c>
      <c r="B37" s="48">
        <v>4200</v>
      </c>
      <c r="C37" s="47" t="s">
        <v>12</v>
      </c>
      <c r="E37" s="2"/>
      <c r="F37" s="3"/>
      <c r="G37" s="1"/>
      <c r="H37" s="1"/>
      <c r="I37" s="1"/>
    </row>
    <row r="38" spans="1:9">
      <c r="A38" t="s">
        <v>8</v>
      </c>
      <c r="B38" s="157" t="s">
        <v>143</v>
      </c>
      <c r="C38" s="157"/>
    </row>
    <row r="39" spans="1:9">
      <c r="B39" s="157" t="s">
        <v>142</v>
      </c>
      <c r="C39" s="157"/>
    </row>
    <row r="40" spans="1:9">
      <c r="A40" t="s">
        <v>98</v>
      </c>
      <c r="B40" s="53"/>
    </row>
    <row r="41" spans="1:9">
      <c r="B41" s="53"/>
    </row>
    <row r="42" spans="1:9">
      <c r="A42" t="s">
        <v>93</v>
      </c>
      <c r="B42" s="53"/>
    </row>
  </sheetData>
  <mergeCells count="11">
    <mergeCell ref="A29:E29"/>
    <mergeCell ref="A30:D30"/>
    <mergeCell ref="A35:D35"/>
    <mergeCell ref="A36:E36"/>
    <mergeCell ref="A21:B21"/>
    <mergeCell ref="A27:A28"/>
    <mergeCell ref="A11:B11"/>
    <mergeCell ref="A13:B13"/>
    <mergeCell ref="A14:B14"/>
    <mergeCell ref="A23:A24"/>
    <mergeCell ref="A25:A2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2"/>
  <sheetViews>
    <sheetView topLeftCell="A2" workbookViewId="0">
      <selection activeCell="A22" sqref="A22"/>
    </sheetView>
  </sheetViews>
  <sheetFormatPr defaultRowHeight="15"/>
  <cols>
    <col min="1" max="1" width="25.7109375" customWidth="1"/>
    <col min="2" max="2" width="18.7109375" customWidth="1"/>
    <col min="3" max="3" width="10.7109375" customWidth="1"/>
    <col min="4" max="4" width="13.7109375" customWidth="1"/>
    <col min="5" max="5" width="12.28515625" customWidth="1"/>
    <col min="6" max="6" width="12.42578125" customWidth="1"/>
    <col min="7" max="7" width="10.5703125" customWidth="1"/>
    <col min="8" max="8" width="11" customWidth="1"/>
    <col min="9" max="9" width="15.42578125" customWidth="1"/>
    <col min="10" max="10" width="10.5703125" bestFit="1" customWidth="1"/>
  </cols>
  <sheetData>
    <row r="1" spans="1:9">
      <c r="A1" t="s">
        <v>15</v>
      </c>
      <c r="B1" t="s">
        <v>10</v>
      </c>
    </row>
    <row r="2" spans="1:9">
      <c r="A2" t="s">
        <v>16</v>
      </c>
      <c r="B2" t="s">
        <v>11</v>
      </c>
    </row>
    <row r="3" spans="1:9">
      <c r="A3" t="s">
        <v>17</v>
      </c>
      <c r="B3" t="s">
        <v>7</v>
      </c>
    </row>
    <row r="4" spans="1:9">
      <c r="A4" t="s">
        <v>18</v>
      </c>
      <c r="B4" t="s">
        <v>7</v>
      </c>
    </row>
    <row r="5" spans="1:9">
      <c r="A5" t="s">
        <v>19</v>
      </c>
      <c r="B5" t="s">
        <v>7</v>
      </c>
    </row>
    <row r="6" spans="1:9">
      <c r="A6" t="s">
        <v>20</v>
      </c>
      <c r="B6" t="s">
        <v>7</v>
      </c>
    </row>
    <row r="7" spans="1:9">
      <c r="A7" t="s">
        <v>62</v>
      </c>
      <c r="B7" t="s">
        <v>7</v>
      </c>
    </row>
    <row r="8" spans="1:9">
      <c r="A8" t="s">
        <v>21</v>
      </c>
      <c r="B8" t="s">
        <v>7</v>
      </c>
    </row>
    <row r="9" spans="1:9">
      <c r="A9" t="s">
        <v>67</v>
      </c>
      <c r="B9" t="s">
        <v>7</v>
      </c>
    </row>
    <row r="11" spans="1:9" s="4" customFormat="1" ht="60">
      <c r="A11" s="192" t="s">
        <v>22</v>
      </c>
      <c r="B11" s="192"/>
      <c r="C11" s="151" t="s">
        <v>23</v>
      </c>
      <c r="D11" s="151" t="s">
        <v>24</v>
      </c>
      <c r="E11" s="151" t="s">
        <v>25</v>
      </c>
      <c r="F11" s="151" t="s">
        <v>26</v>
      </c>
      <c r="G11" s="151" t="s">
        <v>27</v>
      </c>
      <c r="H11" s="151" t="s">
        <v>28</v>
      </c>
      <c r="I11" s="151" t="s">
        <v>47</v>
      </c>
    </row>
    <row r="12" spans="1:9" ht="19.5" customHeight="1">
      <c r="A12" s="8" t="s">
        <v>91</v>
      </c>
      <c r="B12" s="54"/>
      <c r="C12" s="35">
        <v>0.5</v>
      </c>
      <c r="D12" s="12" t="s">
        <v>2</v>
      </c>
      <c r="E12" s="13">
        <v>500000</v>
      </c>
      <c r="F12" s="13">
        <f t="shared" ref="F12:F19" si="0">C12*E12</f>
        <v>250000</v>
      </c>
      <c r="G12" s="14">
        <f t="shared" ref="G12:G27" si="1">F12/$B$37</f>
        <v>59.523809523809526</v>
      </c>
      <c r="H12" s="24">
        <f t="shared" ref="H12:H24" si="2">F12/$F$31</f>
        <v>0.20627062706270627</v>
      </c>
      <c r="I12" s="36" t="s">
        <v>9</v>
      </c>
    </row>
    <row r="13" spans="1:9" ht="19.5" customHeight="1">
      <c r="A13" s="196" t="s">
        <v>94</v>
      </c>
      <c r="B13" s="196"/>
      <c r="C13" s="35">
        <f>C12</f>
        <v>0.5</v>
      </c>
      <c r="D13" s="12" t="s">
        <v>2</v>
      </c>
      <c r="E13" s="13">
        <v>80000</v>
      </c>
      <c r="F13" s="13">
        <f t="shared" si="0"/>
        <v>40000</v>
      </c>
      <c r="G13" s="18">
        <f t="shared" si="1"/>
        <v>9.5238095238095237</v>
      </c>
      <c r="H13" s="24">
        <f t="shared" si="2"/>
        <v>3.3003300330033E-2</v>
      </c>
      <c r="I13" s="36" t="s">
        <v>9</v>
      </c>
    </row>
    <row r="14" spans="1:9" ht="19.5" customHeight="1">
      <c r="A14" s="196" t="s">
        <v>64</v>
      </c>
      <c r="B14" s="196"/>
      <c r="C14" s="44">
        <v>8.75</v>
      </c>
      <c r="D14" s="86" t="s">
        <v>144</v>
      </c>
      <c r="E14" s="43">
        <v>20000</v>
      </c>
      <c r="F14" s="43">
        <f t="shared" si="0"/>
        <v>175000</v>
      </c>
      <c r="G14" s="18">
        <f t="shared" si="1"/>
        <v>41.666666666666664</v>
      </c>
      <c r="H14" s="25">
        <f t="shared" si="2"/>
        <v>0.14438943894389439</v>
      </c>
      <c r="I14" s="37" t="s">
        <v>30</v>
      </c>
    </row>
    <row r="15" spans="1:9" ht="19.5" customHeight="1">
      <c r="A15" s="9" t="s">
        <v>32</v>
      </c>
      <c r="B15" s="56"/>
      <c r="C15" s="15">
        <v>60</v>
      </c>
      <c r="D15" s="16" t="s">
        <v>4</v>
      </c>
      <c r="E15" s="17">
        <v>2400</v>
      </c>
      <c r="F15" s="17">
        <f t="shared" si="0"/>
        <v>144000</v>
      </c>
      <c r="G15" s="18">
        <f t="shared" si="1"/>
        <v>34.285714285714285</v>
      </c>
      <c r="H15" s="25">
        <f t="shared" si="2"/>
        <v>0.11881188118811881</v>
      </c>
      <c r="I15" s="37" t="s">
        <v>30</v>
      </c>
    </row>
    <row r="16" spans="1:9" ht="19.5" customHeight="1">
      <c r="A16" s="9" t="s">
        <v>97</v>
      </c>
      <c r="B16" s="56"/>
      <c r="C16" s="15"/>
      <c r="D16" s="16" t="s">
        <v>40</v>
      </c>
      <c r="E16" s="17">
        <v>25000</v>
      </c>
      <c r="F16" s="17">
        <f t="shared" si="0"/>
        <v>0</v>
      </c>
      <c r="G16" s="18">
        <f t="shared" si="1"/>
        <v>0</v>
      </c>
      <c r="H16" s="25">
        <f t="shared" si="2"/>
        <v>0</v>
      </c>
      <c r="I16" s="37" t="s">
        <v>9</v>
      </c>
    </row>
    <row r="17" spans="1:10" ht="19.5" customHeight="1">
      <c r="A17" s="8" t="s">
        <v>33</v>
      </c>
      <c r="B17" s="54"/>
      <c r="C17" s="34">
        <v>0.4</v>
      </c>
      <c r="D17" s="12" t="s">
        <v>39</v>
      </c>
      <c r="E17" s="13">
        <v>200000</v>
      </c>
      <c r="F17" s="13">
        <f t="shared" si="0"/>
        <v>80000</v>
      </c>
      <c r="G17" s="18">
        <f t="shared" si="1"/>
        <v>19.047619047619047</v>
      </c>
      <c r="H17" s="24">
        <f t="shared" si="2"/>
        <v>6.6006600660066E-2</v>
      </c>
      <c r="I17" s="37" t="s">
        <v>30</v>
      </c>
    </row>
    <row r="18" spans="1:10" ht="19.5" customHeight="1">
      <c r="A18" s="9" t="s">
        <v>0</v>
      </c>
      <c r="B18" s="56"/>
      <c r="C18" s="15">
        <v>0</v>
      </c>
      <c r="D18" s="16" t="s">
        <v>38</v>
      </c>
      <c r="E18" s="17">
        <v>7000</v>
      </c>
      <c r="F18" s="17">
        <f t="shared" si="0"/>
        <v>0</v>
      </c>
      <c r="G18" s="18">
        <f t="shared" si="1"/>
        <v>0</v>
      </c>
      <c r="H18" s="25">
        <f t="shared" si="2"/>
        <v>0</v>
      </c>
      <c r="I18" s="37"/>
    </row>
    <row r="19" spans="1:10" ht="19.5" customHeight="1">
      <c r="A19" s="9" t="s">
        <v>1</v>
      </c>
      <c r="B19" s="56"/>
      <c r="C19" s="15">
        <v>0</v>
      </c>
      <c r="D19" s="16" t="s">
        <v>38</v>
      </c>
      <c r="E19" s="17">
        <v>15000</v>
      </c>
      <c r="F19" s="17">
        <f t="shared" si="0"/>
        <v>0</v>
      </c>
      <c r="G19" s="18">
        <f t="shared" si="1"/>
        <v>0</v>
      </c>
      <c r="H19" s="25">
        <f t="shared" si="2"/>
        <v>0</v>
      </c>
      <c r="I19" s="37"/>
    </row>
    <row r="20" spans="1:10" ht="19.5" customHeight="1">
      <c r="A20" s="9" t="s">
        <v>35</v>
      </c>
      <c r="B20" s="56"/>
      <c r="C20" s="15"/>
      <c r="D20" s="16"/>
      <c r="E20" s="17"/>
      <c r="F20" s="17">
        <v>0</v>
      </c>
      <c r="G20" s="18">
        <f t="shared" si="1"/>
        <v>0</v>
      </c>
      <c r="H20" s="25">
        <f t="shared" si="2"/>
        <v>0</v>
      </c>
      <c r="I20" s="37"/>
    </row>
    <row r="21" spans="1:10" ht="19.5" customHeight="1">
      <c r="A21" s="196" t="s">
        <v>145</v>
      </c>
      <c r="B21" s="196"/>
      <c r="C21" s="19"/>
      <c r="D21" s="20"/>
      <c r="E21" s="21"/>
      <c r="F21" s="21">
        <v>40000</v>
      </c>
      <c r="G21" s="18">
        <f t="shared" si="1"/>
        <v>9.5238095238095237</v>
      </c>
      <c r="H21" s="26">
        <f t="shared" si="2"/>
        <v>3.3003300330033E-2</v>
      </c>
      <c r="I21" s="37" t="s">
        <v>9</v>
      </c>
    </row>
    <row r="22" spans="1:10" ht="19.5" customHeight="1">
      <c r="A22" s="10" t="s">
        <v>36</v>
      </c>
      <c r="B22" s="55"/>
      <c r="C22" s="19">
        <f>C33</f>
        <v>900</v>
      </c>
      <c r="D22" s="20" t="s">
        <v>4</v>
      </c>
      <c r="E22" s="46">
        <v>110</v>
      </c>
      <c r="F22" s="21">
        <f>C22*E22</f>
        <v>99000</v>
      </c>
      <c r="G22" s="18">
        <f t="shared" si="1"/>
        <v>23.571428571428573</v>
      </c>
      <c r="H22" s="26">
        <f t="shared" si="2"/>
        <v>8.1683168316831686E-2</v>
      </c>
      <c r="I22" s="38" t="s">
        <v>30</v>
      </c>
    </row>
    <row r="23" spans="1:10" ht="19.5" customHeight="1">
      <c r="A23" s="197" t="s">
        <v>72</v>
      </c>
      <c r="B23" s="55" t="s">
        <v>49</v>
      </c>
      <c r="C23" s="15">
        <v>5</v>
      </c>
      <c r="D23" s="16" t="s">
        <v>37</v>
      </c>
      <c r="E23" s="17">
        <v>12000</v>
      </c>
      <c r="F23" s="17">
        <f>C23*E23</f>
        <v>60000</v>
      </c>
      <c r="G23" s="18">
        <f t="shared" si="1"/>
        <v>14.285714285714286</v>
      </c>
      <c r="H23" s="25">
        <f t="shared" si="2"/>
        <v>4.9504950495049507E-2</v>
      </c>
      <c r="I23" s="37" t="s">
        <v>9</v>
      </c>
    </row>
    <row r="24" spans="1:10" ht="19.5" customHeight="1">
      <c r="A24" s="198"/>
      <c r="B24" s="55" t="s">
        <v>50</v>
      </c>
      <c r="C24" s="15">
        <v>10</v>
      </c>
      <c r="D24" s="16" t="s">
        <v>37</v>
      </c>
      <c r="E24" s="17">
        <v>12000</v>
      </c>
      <c r="F24" s="17">
        <f t="shared" ref="F24:F27" si="3">C24*E24</f>
        <v>120000</v>
      </c>
      <c r="G24" s="18">
        <f t="shared" si="1"/>
        <v>28.571428571428573</v>
      </c>
      <c r="H24" s="25">
        <f t="shared" si="2"/>
        <v>9.9009900990099015E-2</v>
      </c>
      <c r="I24" s="37" t="s">
        <v>30</v>
      </c>
    </row>
    <row r="25" spans="1:10" ht="19.5" customHeight="1">
      <c r="A25" s="197" t="s">
        <v>73</v>
      </c>
      <c r="B25" s="55" t="s">
        <v>49</v>
      </c>
      <c r="C25" s="15">
        <v>5</v>
      </c>
      <c r="D25" s="16" t="s">
        <v>37</v>
      </c>
      <c r="E25" s="17">
        <v>12000</v>
      </c>
      <c r="F25" s="17">
        <f t="shared" ref="F25" si="4">C25*E25</f>
        <v>60000</v>
      </c>
      <c r="G25" s="18">
        <f t="shared" si="1"/>
        <v>14.285714285714286</v>
      </c>
      <c r="H25" s="25">
        <f t="shared" ref="H25" si="5">F25/$F$31</f>
        <v>4.9504950495049507E-2</v>
      </c>
      <c r="I25" s="37" t="s">
        <v>9</v>
      </c>
    </row>
    <row r="26" spans="1:10" ht="19.5" customHeight="1">
      <c r="A26" s="198"/>
      <c r="B26" s="55" t="s">
        <v>50</v>
      </c>
      <c r="C26" s="15">
        <v>10</v>
      </c>
      <c r="D26" s="16" t="s">
        <v>37</v>
      </c>
      <c r="E26" s="17">
        <v>12000</v>
      </c>
      <c r="F26" s="17">
        <f t="shared" si="3"/>
        <v>120000</v>
      </c>
      <c r="G26" s="18">
        <f t="shared" si="1"/>
        <v>28.571428571428573</v>
      </c>
      <c r="H26" s="25">
        <f>F26/$F$31</f>
        <v>9.9009900990099015E-2</v>
      </c>
      <c r="I26" s="37" t="s">
        <v>30</v>
      </c>
    </row>
    <row r="27" spans="1:10" ht="19.5" customHeight="1">
      <c r="A27" s="197" t="s">
        <v>74</v>
      </c>
      <c r="B27" s="55" t="s">
        <v>49</v>
      </c>
      <c r="C27" s="15">
        <v>2</v>
      </c>
      <c r="D27" s="16" t="s">
        <v>37</v>
      </c>
      <c r="E27" s="17">
        <v>12000</v>
      </c>
      <c r="F27" s="17">
        <f t="shared" si="3"/>
        <v>24000</v>
      </c>
      <c r="G27" s="18">
        <f t="shared" si="1"/>
        <v>5.7142857142857144</v>
      </c>
      <c r="H27" s="25">
        <f>F27/$F$31</f>
        <v>1.9801980198019802E-2</v>
      </c>
      <c r="I27" s="37" t="s">
        <v>9</v>
      </c>
    </row>
    <row r="28" spans="1:10" ht="19.5" customHeight="1">
      <c r="A28" s="198"/>
      <c r="B28" s="56" t="s">
        <v>50</v>
      </c>
      <c r="C28" s="35"/>
      <c r="D28" s="16" t="s">
        <v>37</v>
      </c>
      <c r="E28" s="17">
        <v>12000</v>
      </c>
      <c r="F28" s="17">
        <f>C28*E28</f>
        <v>0</v>
      </c>
      <c r="G28" s="18">
        <f>F28/$B$37</f>
        <v>0</v>
      </c>
      <c r="H28" s="25">
        <f>F28/$F$31</f>
        <v>0</v>
      </c>
      <c r="I28" s="36" t="s">
        <v>30</v>
      </c>
    </row>
    <row r="29" spans="1:10" s="4" customFormat="1" ht="30" customHeight="1">
      <c r="A29" s="202" t="s">
        <v>41</v>
      </c>
      <c r="B29" s="202"/>
      <c r="C29" s="202"/>
      <c r="D29" s="202"/>
      <c r="E29" s="202"/>
      <c r="F29" s="28">
        <f>SUMIFS(F12:F28,I12:I28,"=F")</f>
        <v>474000</v>
      </c>
      <c r="G29" s="29">
        <f t="shared" ref="G29:G36" si="6">F29/$B$37</f>
        <v>112.85714285714286</v>
      </c>
      <c r="H29" s="30">
        <f t="shared" ref="H29:H31" si="7">F29/$F$31</f>
        <v>0.3910891089108911</v>
      </c>
      <c r="I29" s="30"/>
    </row>
    <row r="30" spans="1:10" s="4" customFormat="1" ht="30" customHeight="1">
      <c r="A30" s="200" t="s">
        <v>42</v>
      </c>
      <c r="B30" s="200"/>
      <c r="C30" s="200"/>
      <c r="D30" s="200"/>
      <c r="E30" s="28"/>
      <c r="F30" s="28">
        <f>SUMIFS(F12:F28,I12:I28,"=C")</f>
        <v>738000</v>
      </c>
      <c r="G30" s="29">
        <f t="shared" si="6"/>
        <v>175.71428571428572</v>
      </c>
      <c r="H30" s="30">
        <f t="shared" si="7"/>
        <v>0.6089108910891089</v>
      </c>
      <c r="I30" s="30"/>
    </row>
    <row r="31" spans="1:10" s="5" customFormat="1" ht="30" customHeight="1">
      <c r="A31" s="57" t="s">
        <v>43</v>
      </c>
      <c r="B31" s="58"/>
      <c r="C31" s="59"/>
      <c r="D31" s="60"/>
      <c r="E31" s="61"/>
      <c r="F31" s="61">
        <f>F29+F30</f>
        <v>1212000</v>
      </c>
      <c r="G31" s="62">
        <f t="shared" si="6"/>
        <v>288.57142857142856</v>
      </c>
      <c r="H31" s="63">
        <f t="shared" si="7"/>
        <v>1</v>
      </c>
      <c r="I31" s="63"/>
      <c r="J31" s="158">
        <f>SUM(F12:F28)</f>
        <v>1212000</v>
      </c>
    </row>
    <row r="32" spans="1:10" s="5" customFormat="1" ht="30" customHeight="1">
      <c r="A32" s="79" t="s">
        <v>45</v>
      </c>
      <c r="B32" s="80"/>
      <c r="C32" s="81"/>
      <c r="D32" s="82"/>
      <c r="E32" s="83"/>
      <c r="F32" s="83">
        <f>F31/C22</f>
        <v>1346.6666666666667</v>
      </c>
      <c r="G32" s="84">
        <f t="shared" si="6"/>
        <v>0.32063492063492066</v>
      </c>
      <c r="H32" s="85"/>
      <c r="I32" s="85"/>
    </row>
    <row r="33" spans="1:9" s="5" customFormat="1" ht="30" customHeight="1">
      <c r="A33" s="65" t="s">
        <v>44</v>
      </c>
      <c r="B33" s="66"/>
      <c r="C33" s="67">
        <v>900</v>
      </c>
      <c r="D33" s="68" t="s">
        <v>4</v>
      </c>
      <c r="E33" s="69">
        <v>900</v>
      </c>
      <c r="F33" s="69">
        <f>C33*E33</f>
        <v>810000</v>
      </c>
      <c r="G33" s="70">
        <f t="shared" si="6"/>
        <v>192.85714285714286</v>
      </c>
      <c r="H33" s="71">
        <f>F33/$F$31</f>
        <v>0.66831683168316836</v>
      </c>
      <c r="I33" s="71"/>
    </row>
    <row r="34" spans="1:9" ht="30" customHeight="1">
      <c r="A34" s="72" t="s">
        <v>46</v>
      </c>
      <c r="B34" s="73"/>
      <c r="C34" s="74"/>
      <c r="D34" s="75"/>
      <c r="E34" s="76"/>
      <c r="F34" s="76">
        <f>F33-F31</f>
        <v>-402000</v>
      </c>
      <c r="G34" s="77">
        <f t="shared" si="6"/>
        <v>-95.714285714285708</v>
      </c>
      <c r="H34" s="78">
        <f>F34/$F$31</f>
        <v>-0.3316831683168317</v>
      </c>
      <c r="I34" s="78"/>
    </row>
    <row r="35" spans="1:9" ht="30" customHeight="1">
      <c r="A35" s="201" t="s">
        <v>51</v>
      </c>
      <c r="B35" s="201"/>
      <c r="C35" s="201"/>
      <c r="D35" s="201"/>
      <c r="E35" s="23"/>
      <c r="F35" s="23">
        <f>F33-F30</f>
        <v>72000</v>
      </c>
      <c r="G35" s="32">
        <f t="shared" si="6"/>
        <v>17.142857142857142</v>
      </c>
      <c r="H35" s="33">
        <f>F35/$F$31</f>
        <v>5.9405940594059403E-2</v>
      </c>
      <c r="I35" s="33"/>
    </row>
    <row r="36" spans="1:9" ht="30" customHeight="1">
      <c r="A36" s="199" t="s">
        <v>52</v>
      </c>
      <c r="B36" s="199"/>
      <c r="C36" s="199"/>
      <c r="D36" s="199"/>
      <c r="E36" s="199"/>
      <c r="F36" s="39">
        <f>F35/C12</f>
        <v>144000</v>
      </c>
      <c r="G36" s="40">
        <f t="shared" si="6"/>
        <v>34.285714285714285</v>
      </c>
      <c r="H36" s="41"/>
      <c r="I36" s="41"/>
    </row>
    <row r="37" spans="1:9">
      <c r="A37" s="47" t="s">
        <v>48</v>
      </c>
      <c r="B37" s="48">
        <v>4200</v>
      </c>
      <c r="C37" s="47" t="s">
        <v>12</v>
      </c>
      <c r="E37" s="2"/>
      <c r="F37" s="3"/>
      <c r="G37" s="1"/>
      <c r="H37" s="1"/>
      <c r="I37" s="1"/>
    </row>
    <row r="38" spans="1:9">
      <c r="A38" t="s">
        <v>8</v>
      </c>
      <c r="B38" s="157" t="s">
        <v>143</v>
      </c>
      <c r="C38" s="157"/>
    </row>
    <row r="39" spans="1:9">
      <c r="B39" s="157" t="s">
        <v>142</v>
      </c>
      <c r="C39" s="157"/>
    </row>
    <row r="40" spans="1:9">
      <c r="A40" t="s">
        <v>98</v>
      </c>
      <c r="B40" s="53"/>
    </row>
    <row r="41" spans="1:9">
      <c r="B41" s="53"/>
    </row>
    <row r="42" spans="1:9">
      <c r="A42" t="s">
        <v>93</v>
      </c>
      <c r="B42" s="53"/>
    </row>
  </sheetData>
  <mergeCells count="11">
    <mergeCell ref="A29:E29"/>
    <mergeCell ref="A30:D30"/>
    <mergeCell ref="A35:D35"/>
    <mergeCell ref="A36:E36"/>
    <mergeCell ref="A25:A26"/>
    <mergeCell ref="A27:A28"/>
    <mergeCell ref="A11:B11"/>
    <mergeCell ref="A13:B13"/>
    <mergeCell ref="A14:B14"/>
    <mergeCell ref="A21:B21"/>
    <mergeCell ref="A23:A2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2"/>
  <sheetViews>
    <sheetView topLeftCell="A6" workbookViewId="0">
      <selection activeCell="C21" sqref="C21"/>
    </sheetView>
  </sheetViews>
  <sheetFormatPr defaultRowHeight="15"/>
  <cols>
    <col min="1" max="1" width="25.7109375" customWidth="1"/>
    <col min="2" max="2" width="18.7109375" customWidth="1"/>
    <col min="3" max="3" width="10.7109375" customWidth="1"/>
    <col min="4" max="4" width="13.7109375" customWidth="1"/>
    <col min="5" max="5" width="12.28515625" customWidth="1"/>
    <col min="6" max="6" width="12.42578125" customWidth="1"/>
    <col min="7" max="7" width="10.5703125" customWidth="1"/>
    <col min="8" max="8" width="11" customWidth="1"/>
    <col min="9" max="9" width="15.42578125" customWidth="1"/>
    <col min="10" max="10" width="10.5703125" bestFit="1" customWidth="1"/>
  </cols>
  <sheetData>
    <row r="1" spans="1:9">
      <c r="A1" t="s">
        <v>15</v>
      </c>
      <c r="B1" t="s">
        <v>10</v>
      </c>
    </row>
    <row r="2" spans="1:9">
      <c r="A2" t="s">
        <v>16</v>
      </c>
      <c r="B2" t="s">
        <v>13</v>
      </c>
    </row>
    <row r="3" spans="1:9">
      <c r="A3" t="s">
        <v>17</v>
      </c>
      <c r="B3" t="s">
        <v>7</v>
      </c>
    </row>
    <row r="4" spans="1:9">
      <c r="A4" t="s">
        <v>18</v>
      </c>
      <c r="B4" t="s">
        <v>7</v>
      </c>
    </row>
    <row r="5" spans="1:9">
      <c r="A5" t="s">
        <v>19</v>
      </c>
      <c r="B5" t="s">
        <v>7</v>
      </c>
    </row>
    <row r="6" spans="1:9">
      <c r="A6" t="s">
        <v>20</v>
      </c>
      <c r="B6" t="s">
        <v>7</v>
      </c>
    </row>
    <row r="7" spans="1:9">
      <c r="A7" t="s">
        <v>62</v>
      </c>
      <c r="B7" t="s">
        <v>7</v>
      </c>
    </row>
    <row r="8" spans="1:9">
      <c r="A8" t="s">
        <v>21</v>
      </c>
      <c r="B8" t="s">
        <v>7</v>
      </c>
    </row>
    <row r="9" spans="1:9">
      <c r="A9" t="s">
        <v>67</v>
      </c>
      <c r="B9" t="s">
        <v>7</v>
      </c>
    </row>
    <row r="11" spans="1:9" s="4" customFormat="1" ht="60">
      <c r="A11" s="192" t="s">
        <v>22</v>
      </c>
      <c r="B11" s="192"/>
      <c r="C11" s="151" t="s">
        <v>23</v>
      </c>
      <c r="D11" s="151" t="s">
        <v>24</v>
      </c>
      <c r="E11" s="151" t="s">
        <v>25</v>
      </c>
      <c r="F11" s="151" t="s">
        <v>26</v>
      </c>
      <c r="G11" s="151" t="s">
        <v>27</v>
      </c>
      <c r="H11" s="151" t="s">
        <v>28</v>
      </c>
      <c r="I11" s="151" t="s">
        <v>47</v>
      </c>
    </row>
    <row r="12" spans="1:9" ht="19.5" customHeight="1">
      <c r="A12" s="8" t="s">
        <v>91</v>
      </c>
      <c r="B12" s="54"/>
      <c r="C12" s="35">
        <v>1.5</v>
      </c>
      <c r="D12" s="12" t="s">
        <v>2</v>
      </c>
      <c r="E12" s="13">
        <v>500000</v>
      </c>
      <c r="F12" s="13">
        <f t="shared" ref="F12:F19" si="0">C12*E12</f>
        <v>750000</v>
      </c>
      <c r="G12" s="14">
        <f t="shared" ref="G12:G27" si="1">F12/$B$37</f>
        <v>178.57142857142858</v>
      </c>
      <c r="H12" s="24">
        <f t="shared" ref="H12:H24" si="2">F12/$F$31</f>
        <v>0.17397355601948503</v>
      </c>
      <c r="I12" s="36" t="s">
        <v>9</v>
      </c>
    </row>
    <row r="13" spans="1:9" ht="19.5" customHeight="1">
      <c r="A13" s="196" t="s">
        <v>94</v>
      </c>
      <c r="B13" s="196"/>
      <c r="C13" s="35">
        <f>C12</f>
        <v>1.5</v>
      </c>
      <c r="D13" s="12" t="s">
        <v>2</v>
      </c>
      <c r="E13" s="13">
        <v>70000</v>
      </c>
      <c r="F13" s="13">
        <f t="shared" si="0"/>
        <v>105000</v>
      </c>
      <c r="G13" s="18">
        <f t="shared" si="1"/>
        <v>25</v>
      </c>
      <c r="H13" s="24">
        <f t="shared" si="2"/>
        <v>2.4356297842727904E-2</v>
      </c>
      <c r="I13" s="36" t="s">
        <v>30</v>
      </c>
    </row>
    <row r="14" spans="1:9" ht="19.5" customHeight="1">
      <c r="A14" s="196" t="s">
        <v>64</v>
      </c>
      <c r="B14" s="196"/>
      <c r="C14" s="44">
        <v>18</v>
      </c>
      <c r="D14" s="86" t="s">
        <v>144</v>
      </c>
      <c r="E14" s="43">
        <v>20000</v>
      </c>
      <c r="F14" s="43">
        <f t="shared" si="0"/>
        <v>360000</v>
      </c>
      <c r="G14" s="18">
        <f t="shared" si="1"/>
        <v>85.714285714285708</v>
      </c>
      <c r="H14" s="25">
        <f t="shared" si="2"/>
        <v>8.3507306889352817E-2</v>
      </c>
      <c r="I14" s="37" t="s">
        <v>9</v>
      </c>
    </row>
    <row r="15" spans="1:9" ht="19.5" customHeight="1">
      <c r="A15" s="9" t="s">
        <v>32</v>
      </c>
      <c r="B15" s="56"/>
      <c r="C15" s="15">
        <v>100</v>
      </c>
      <c r="D15" s="16" t="s">
        <v>4</v>
      </c>
      <c r="E15" s="17">
        <v>1200</v>
      </c>
      <c r="F15" s="17">
        <f t="shared" si="0"/>
        <v>120000</v>
      </c>
      <c r="G15" s="18">
        <f t="shared" si="1"/>
        <v>28.571428571428573</v>
      </c>
      <c r="H15" s="25">
        <f t="shared" si="2"/>
        <v>2.7835768963117607E-2</v>
      </c>
      <c r="I15" s="37" t="s">
        <v>9</v>
      </c>
    </row>
    <row r="16" spans="1:9" ht="19.5" customHeight="1">
      <c r="A16" s="9" t="s">
        <v>97</v>
      </c>
      <c r="B16" s="56"/>
      <c r="C16" s="15"/>
      <c r="D16" s="16" t="s">
        <v>40</v>
      </c>
      <c r="E16" s="17">
        <v>25000</v>
      </c>
      <c r="F16" s="17">
        <f t="shared" si="0"/>
        <v>0</v>
      </c>
      <c r="G16" s="18">
        <f t="shared" si="1"/>
        <v>0</v>
      </c>
      <c r="H16" s="25">
        <f t="shared" si="2"/>
        <v>0</v>
      </c>
      <c r="I16" s="37" t="s">
        <v>9</v>
      </c>
    </row>
    <row r="17" spans="1:10" ht="19.5" customHeight="1">
      <c r="A17" s="8" t="s">
        <v>33</v>
      </c>
      <c r="B17" s="54"/>
      <c r="C17" s="34">
        <v>11</v>
      </c>
      <c r="D17" s="12" t="s">
        <v>39</v>
      </c>
      <c r="E17" s="13">
        <v>125000</v>
      </c>
      <c r="F17" s="13">
        <f t="shared" si="0"/>
        <v>1375000</v>
      </c>
      <c r="G17" s="18">
        <f t="shared" si="1"/>
        <v>327.38095238095241</v>
      </c>
      <c r="H17" s="24">
        <f t="shared" si="2"/>
        <v>0.31895151936905591</v>
      </c>
      <c r="I17" s="37" t="s">
        <v>30</v>
      </c>
    </row>
    <row r="18" spans="1:10" ht="19.5" customHeight="1">
      <c r="A18" s="9" t="s">
        <v>0</v>
      </c>
      <c r="B18" s="56"/>
      <c r="C18" s="15">
        <v>10</v>
      </c>
      <c r="D18" s="16" t="s">
        <v>38</v>
      </c>
      <c r="E18" s="17">
        <v>7000</v>
      </c>
      <c r="F18" s="17">
        <f t="shared" si="0"/>
        <v>70000</v>
      </c>
      <c r="G18" s="18">
        <f t="shared" si="1"/>
        <v>16.666666666666668</v>
      </c>
      <c r="H18" s="25">
        <f t="shared" si="2"/>
        <v>1.6237531895151938E-2</v>
      </c>
      <c r="I18" s="37" t="s">
        <v>30</v>
      </c>
    </row>
    <row r="19" spans="1:10" ht="19.5" customHeight="1">
      <c r="A19" s="9" t="s">
        <v>1</v>
      </c>
      <c r="B19" s="56"/>
      <c r="C19" s="15">
        <v>11</v>
      </c>
      <c r="D19" s="16" t="s">
        <v>38</v>
      </c>
      <c r="E19" s="17">
        <v>15000</v>
      </c>
      <c r="F19" s="17">
        <f t="shared" si="0"/>
        <v>165000</v>
      </c>
      <c r="G19" s="18">
        <f t="shared" si="1"/>
        <v>39.285714285714285</v>
      </c>
      <c r="H19" s="25">
        <f t="shared" si="2"/>
        <v>3.8274182324286705E-2</v>
      </c>
      <c r="I19" s="37" t="s">
        <v>30</v>
      </c>
    </row>
    <row r="20" spans="1:10" ht="19.5" customHeight="1">
      <c r="A20" s="9" t="s">
        <v>35</v>
      </c>
      <c r="B20" s="56"/>
      <c r="C20" s="15"/>
      <c r="D20" s="16"/>
      <c r="E20" s="17"/>
      <c r="F20" s="17">
        <v>0</v>
      </c>
      <c r="G20" s="18">
        <f t="shared" si="1"/>
        <v>0</v>
      </c>
      <c r="H20" s="25">
        <f t="shared" si="2"/>
        <v>0</v>
      </c>
      <c r="I20" s="37"/>
    </row>
    <row r="21" spans="1:10" ht="19.5" customHeight="1">
      <c r="A21" s="196" t="s">
        <v>145</v>
      </c>
      <c r="B21" s="196"/>
      <c r="C21" s="19"/>
      <c r="D21" s="20"/>
      <c r="E21" s="21"/>
      <c r="F21" s="21">
        <v>40000</v>
      </c>
      <c r="G21" s="18">
        <f t="shared" si="1"/>
        <v>9.5238095238095237</v>
      </c>
      <c r="H21" s="26">
        <f t="shared" si="2"/>
        <v>9.2785896543725356E-3</v>
      </c>
      <c r="I21" s="37" t="s">
        <v>9</v>
      </c>
    </row>
    <row r="22" spans="1:10" ht="19.5" customHeight="1">
      <c r="A22" s="10" t="s">
        <v>36</v>
      </c>
      <c r="B22" s="55"/>
      <c r="C22" s="19">
        <f>C33</f>
        <v>6000</v>
      </c>
      <c r="D22" s="20" t="s">
        <v>4</v>
      </c>
      <c r="E22" s="46">
        <v>17</v>
      </c>
      <c r="F22" s="21">
        <f>C22*E22</f>
        <v>102000</v>
      </c>
      <c r="G22" s="18">
        <f t="shared" si="1"/>
        <v>24.285714285714285</v>
      </c>
      <c r="H22" s="26">
        <f t="shared" si="2"/>
        <v>2.3660403618649965E-2</v>
      </c>
      <c r="I22" s="38" t="s">
        <v>30</v>
      </c>
    </row>
    <row r="23" spans="1:10" ht="19.5" customHeight="1">
      <c r="A23" s="197" t="s">
        <v>72</v>
      </c>
      <c r="B23" s="55" t="s">
        <v>49</v>
      </c>
      <c r="C23" s="15">
        <v>15</v>
      </c>
      <c r="D23" s="16" t="s">
        <v>37</v>
      </c>
      <c r="E23" s="17">
        <v>12000</v>
      </c>
      <c r="F23" s="17">
        <f>C23*E23</f>
        <v>180000</v>
      </c>
      <c r="G23" s="18">
        <f t="shared" si="1"/>
        <v>42.857142857142854</v>
      </c>
      <c r="H23" s="25">
        <f t="shared" si="2"/>
        <v>4.1753653444676408E-2</v>
      </c>
      <c r="I23" s="37" t="s">
        <v>9</v>
      </c>
    </row>
    <row r="24" spans="1:10" ht="19.5" customHeight="1">
      <c r="A24" s="198"/>
      <c r="B24" s="55" t="s">
        <v>50</v>
      </c>
      <c r="C24" s="15">
        <v>40</v>
      </c>
      <c r="D24" s="16" t="s">
        <v>37</v>
      </c>
      <c r="E24" s="17">
        <v>12000</v>
      </c>
      <c r="F24" s="17">
        <f t="shared" ref="F24:F27" si="3">C24*E24</f>
        <v>480000</v>
      </c>
      <c r="G24" s="18">
        <f t="shared" si="1"/>
        <v>114.28571428571429</v>
      </c>
      <c r="H24" s="25">
        <f t="shared" si="2"/>
        <v>0.11134307585247043</v>
      </c>
      <c r="I24" s="37" t="s">
        <v>30</v>
      </c>
    </row>
    <row r="25" spans="1:10" ht="19.5" customHeight="1">
      <c r="A25" s="197" t="s">
        <v>73</v>
      </c>
      <c r="B25" s="55" t="s">
        <v>49</v>
      </c>
      <c r="C25" s="15">
        <v>15</v>
      </c>
      <c r="D25" s="16" t="s">
        <v>37</v>
      </c>
      <c r="E25" s="17">
        <v>12000</v>
      </c>
      <c r="F25" s="17">
        <f t="shared" si="3"/>
        <v>180000</v>
      </c>
      <c r="G25" s="18">
        <f t="shared" si="1"/>
        <v>42.857142857142854</v>
      </c>
      <c r="H25" s="25">
        <f t="shared" ref="H25" si="4">F25/$F$31</f>
        <v>4.1753653444676408E-2</v>
      </c>
      <c r="I25" s="37" t="s">
        <v>9</v>
      </c>
    </row>
    <row r="26" spans="1:10" ht="19.5" customHeight="1">
      <c r="A26" s="198"/>
      <c r="B26" s="55" t="s">
        <v>50</v>
      </c>
      <c r="C26" s="15">
        <v>25</v>
      </c>
      <c r="D26" s="16" t="s">
        <v>37</v>
      </c>
      <c r="E26" s="17">
        <v>12000</v>
      </c>
      <c r="F26" s="17">
        <f t="shared" si="3"/>
        <v>300000</v>
      </c>
      <c r="G26" s="18">
        <f t="shared" si="1"/>
        <v>71.428571428571431</v>
      </c>
      <c r="H26" s="25">
        <f>F26/$F$31</f>
        <v>6.9589422407794019E-2</v>
      </c>
      <c r="I26" s="37" t="s">
        <v>30</v>
      </c>
    </row>
    <row r="27" spans="1:10" ht="19.5" customHeight="1">
      <c r="A27" s="197" t="s">
        <v>74</v>
      </c>
      <c r="B27" s="55" t="s">
        <v>49</v>
      </c>
      <c r="C27" s="15">
        <v>7</v>
      </c>
      <c r="D27" s="16" t="s">
        <v>37</v>
      </c>
      <c r="E27" s="17">
        <v>12000</v>
      </c>
      <c r="F27" s="17">
        <f t="shared" si="3"/>
        <v>84000</v>
      </c>
      <c r="G27" s="18">
        <f t="shared" si="1"/>
        <v>20</v>
      </c>
      <c r="H27" s="25">
        <f>F27/$F$31</f>
        <v>1.9485038274182326E-2</v>
      </c>
      <c r="I27" s="37" t="s">
        <v>9</v>
      </c>
    </row>
    <row r="28" spans="1:10" ht="19.5" customHeight="1">
      <c r="A28" s="198"/>
      <c r="B28" s="56" t="s">
        <v>50</v>
      </c>
      <c r="C28" s="11">
        <v>0</v>
      </c>
      <c r="D28" s="16" t="s">
        <v>37</v>
      </c>
      <c r="E28" s="17">
        <v>12000</v>
      </c>
      <c r="F28" s="17">
        <f>C28*E28</f>
        <v>0</v>
      </c>
      <c r="G28" s="18">
        <f>F28/$B$37</f>
        <v>0</v>
      </c>
      <c r="H28" s="25">
        <f>F28/$F$31</f>
        <v>0</v>
      </c>
      <c r="I28" s="36" t="s">
        <v>30</v>
      </c>
    </row>
    <row r="29" spans="1:10" s="4" customFormat="1" ht="30" customHeight="1">
      <c r="A29" s="202" t="s">
        <v>41</v>
      </c>
      <c r="B29" s="202"/>
      <c r="C29" s="202"/>
      <c r="D29" s="202"/>
      <c r="E29" s="202"/>
      <c r="F29" s="28">
        <f>SUMIFS(F12:F28,I12:I28,"=F")</f>
        <v>1714000</v>
      </c>
      <c r="G29" s="29">
        <f t="shared" ref="G29:G36" si="5">F29/$B$37</f>
        <v>408.09523809523807</v>
      </c>
      <c r="H29" s="30">
        <f t="shared" ref="H29:H31" si="6">F29/$F$31</f>
        <v>0.39758756668986311</v>
      </c>
      <c r="I29" s="30"/>
    </row>
    <row r="30" spans="1:10" s="4" customFormat="1" ht="30" customHeight="1">
      <c r="A30" s="200" t="s">
        <v>42</v>
      </c>
      <c r="B30" s="200"/>
      <c r="C30" s="200"/>
      <c r="D30" s="200"/>
      <c r="E30" s="28"/>
      <c r="F30" s="28">
        <f>SUMIFS(F12:F28,I12:I28,"=C")</f>
        <v>2597000</v>
      </c>
      <c r="G30" s="29">
        <f t="shared" si="5"/>
        <v>618.33333333333337</v>
      </c>
      <c r="H30" s="30">
        <f t="shared" si="6"/>
        <v>0.60241243331013683</v>
      </c>
      <c r="I30" s="30"/>
    </row>
    <row r="31" spans="1:10" s="5" customFormat="1" ht="30" customHeight="1">
      <c r="A31" s="57" t="s">
        <v>43</v>
      </c>
      <c r="B31" s="58"/>
      <c r="C31" s="59"/>
      <c r="D31" s="60"/>
      <c r="E31" s="61"/>
      <c r="F31" s="61">
        <f>F29+F30</f>
        <v>4311000</v>
      </c>
      <c r="G31" s="62">
        <f t="shared" si="5"/>
        <v>1026.4285714285713</v>
      </c>
      <c r="H31" s="63">
        <f t="shared" si="6"/>
        <v>1</v>
      </c>
      <c r="I31" s="63"/>
      <c r="J31" s="158">
        <f>SUM(F12:F28)</f>
        <v>4311000</v>
      </c>
    </row>
    <row r="32" spans="1:10" s="5" customFormat="1" ht="30" customHeight="1">
      <c r="A32" s="79" t="s">
        <v>45</v>
      </c>
      <c r="B32" s="80"/>
      <c r="C32" s="81"/>
      <c r="D32" s="82"/>
      <c r="E32" s="83"/>
      <c r="F32" s="83">
        <f>F31/C22</f>
        <v>718.5</v>
      </c>
      <c r="G32" s="84">
        <f t="shared" si="5"/>
        <v>0.17107142857142857</v>
      </c>
      <c r="H32" s="85"/>
      <c r="I32" s="85"/>
    </row>
    <row r="33" spans="1:9" s="5" customFormat="1" ht="30" customHeight="1">
      <c r="A33" s="65" t="s">
        <v>44</v>
      </c>
      <c r="B33" s="66"/>
      <c r="C33" s="67">
        <v>6000</v>
      </c>
      <c r="D33" s="68" t="s">
        <v>4</v>
      </c>
      <c r="E33" s="69">
        <v>600</v>
      </c>
      <c r="F33" s="69">
        <f>C33*E33</f>
        <v>3600000</v>
      </c>
      <c r="G33" s="70">
        <f t="shared" si="5"/>
        <v>857.14285714285711</v>
      </c>
      <c r="H33" s="71">
        <f>F33/$F$31</f>
        <v>0.83507306889352817</v>
      </c>
      <c r="I33" s="71"/>
    </row>
    <row r="34" spans="1:9" ht="30" customHeight="1">
      <c r="A34" s="72" t="s">
        <v>46</v>
      </c>
      <c r="B34" s="73"/>
      <c r="C34" s="74"/>
      <c r="D34" s="75"/>
      <c r="E34" s="76"/>
      <c r="F34" s="76">
        <f>F33-F31</f>
        <v>-711000</v>
      </c>
      <c r="G34" s="77">
        <f t="shared" si="5"/>
        <v>-169.28571428571428</v>
      </c>
      <c r="H34" s="78">
        <f>F34/$F$31</f>
        <v>-0.1649269311064718</v>
      </c>
      <c r="I34" s="78"/>
    </row>
    <row r="35" spans="1:9" ht="30" customHeight="1">
      <c r="A35" s="201" t="s">
        <v>51</v>
      </c>
      <c r="B35" s="201"/>
      <c r="C35" s="201"/>
      <c r="D35" s="201"/>
      <c r="E35" s="23"/>
      <c r="F35" s="23">
        <f>F33-F30</f>
        <v>1003000</v>
      </c>
      <c r="G35" s="32">
        <f t="shared" si="5"/>
        <v>238.8095238095238</v>
      </c>
      <c r="H35" s="33"/>
      <c r="I35" s="33"/>
    </row>
    <row r="36" spans="1:9" ht="30" customHeight="1">
      <c r="A36" s="199" t="s">
        <v>52</v>
      </c>
      <c r="B36" s="199"/>
      <c r="C36" s="199"/>
      <c r="D36" s="199"/>
      <c r="E36" s="199"/>
      <c r="F36" s="39">
        <f>F35/C12</f>
        <v>668666.66666666663</v>
      </c>
      <c r="G36" s="40">
        <f t="shared" si="5"/>
        <v>159.20634920634919</v>
      </c>
      <c r="H36" s="41"/>
      <c r="I36" s="41"/>
    </row>
    <row r="37" spans="1:9">
      <c r="A37" s="47" t="s">
        <v>48</v>
      </c>
      <c r="B37" s="48">
        <v>4200</v>
      </c>
      <c r="C37" s="47" t="s">
        <v>12</v>
      </c>
      <c r="E37" s="2"/>
      <c r="F37" s="3"/>
      <c r="G37" s="1"/>
      <c r="H37" s="1"/>
      <c r="I37" s="1"/>
    </row>
    <row r="38" spans="1:9">
      <c r="A38" t="s">
        <v>8</v>
      </c>
      <c r="B38" s="157" t="s">
        <v>143</v>
      </c>
      <c r="C38" s="157"/>
    </row>
    <row r="39" spans="1:9">
      <c r="B39" s="157" t="s">
        <v>142</v>
      </c>
      <c r="C39" s="157"/>
    </row>
    <row r="40" spans="1:9">
      <c r="A40" t="s">
        <v>98</v>
      </c>
      <c r="B40" s="53"/>
    </row>
    <row r="41" spans="1:9">
      <c r="B41" s="53"/>
    </row>
    <row r="42" spans="1:9">
      <c r="A42" t="s">
        <v>93</v>
      </c>
      <c r="B42" s="53"/>
    </row>
  </sheetData>
  <mergeCells count="11">
    <mergeCell ref="A25:A26"/>
    <mergeCell ref="A11:B11"/>
    <mergeCell ref="A13:B13"/>
    <mergeCell ref="A14:B14"/>
    <mergeCell ref="A21:B21"/>
    <mergeCell ref="A23:A24"/>
    <mergeCell ref="A27:A28"/>
    <mergeCell ref="A29:E29"/>
    <mergeCell ref="A30:D30"/>
    <mergeCell ref="A35:D35"/>
    <mergeCell ref="A36:E3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40"/>
  <sheetViews>
    <sheetView topLeftCell="A9" workbookViewId="0">
      <selection activeCell="A21" sqref="A21:B21"/>
    </sheetView>
  </sheetViews>
  <sheetFormatPr defaultRowHeight="15"/>
  <cols>
    <col min="1" max="1" width="26" customWidth="1"/>
    <col min="2" max="2" width="18" style="53" customWidth="1"/>
    <col min="3" max="3" width="10.7109375" customWidth="1"/>
    <col min="4" max="4" width="13.7109375" customWidth="1"/>
    <col min="5" max="5" width="12.28515625" customWidth="1"/>
    <col min="6" max="6" width="12.42578125" customWidth="1"/>
    <col min="7" max="7" width="10.5703125" customWidth="1"/>
    <col min="8" max="8" width="11" customWidth="1"/>
    <col min="9" max="9" width="15.42578125" customWidth="1"/>
    <col min="10" max="10" width="12.7109375" customWidth="1"/>
  </cols>
  <sheetData>
    <row r="1" spans="1:9">
      <c r="A1" t="s">
        <v>15</v>
      </c>
      <c r="B1" t="s">
        <v>14</v>
      </c>
    </row>
    <row r="2" spans="1:9">
      <c r="A2" t="s">
        <v>16</v>
      </c>
      <c r="B2" t="s">
        <v>13</v>
      </c>
    </row>
    <row r="3" spans="1:9">
      <c r="A3" t="s">
        <v>17</v>
      </c>
      <c r="B3" t="s">
        <v>57</v>
      </c>
    </row>
    <row r="4" spans="1:9">
      <c r="A4" t="s">
        <v>18</v>
      </c>
      <c r="B4" t="s">
        <v>7</v>
      </c>
    </row>
    <row r="5" spans="1:9">
      <c r="A5" t="s">
        <v>19</v>
      </c>
      <c r="B5" t="s">
        <v>7</v>
      </c>
    </row>
    <row r="6" spans="1:9">
      <c r="A6" t="s">
        <v>20</v>
      </c>
      <c r="B6" t="s">
        <v>7</v>
      </c>
    </row>
    <row r="7" spans="1:9">
      <c r="A7" t="s">
        <v>62</v>
      </c>
      <c r="B7" t="s">
        <v>7</v>
      </c>
    </row>
    <row r="8" spans="1:9">
      <c r="A8" t="s">
        <v>21</v>
      </c>
      <c r="B8"/>
    </row>
    <row r="9" spans="1:9">
      <c r="A9" t="s">
        <v>67</v>
      </c>
      <c r="B9"/>
    </row>
    <row r="11" spans="1:9" s="4" customFormat="1" ht="60">
      <c r="A11" s="192" t="s">
        <v>22</v>
      </c>
      <c r="B11" s="192"/>
      <c r="C11" s="6" t="s">
        <v>23</v>
      </c>
      <c r="D11" s="6" t="s">
        <v>24</v>
      </c>
      <c r="E11" s="6" t="s">
        <v>25</v>
      </c>
      <c r="F11" s="6" t="s">
        <v>26</v>
      </c>
      <c r="G11" s="151" t="s">
        <v>27</v>
      </c>
      <c r="H11" s="6" t="s">
        <v>28</v>
      </c>
      <c r="I11" s="6" t="s">
        <v>47</v>
      </c>
    </row>
    <row r="12" spans="1:9" ht="19.5" customHeight="1">
      <c r="A12" s="8" t="s">
        <v>29</v>
      </c>
      <c r="B12" s="54"/>
      <c r="C12" s="35">
        <v>1.5</v>
      </c>
      <c r="D12" s="12" t="s">
        <v>2</v>
      </c>
      <c r="E12" s="13">
        <v>500000</v>
      </c>
      <c r="F12" s="13">
        <f t="shared" ref="F12:F19" si="0">C12*E12</f>
        <v>750000</v>
      </c>
      <c r="G12" s="14">
        <f t="shared" ref="G12:G27" si="1">F12/$B$37</f>
        <v>178.57142857142858</v>
      </c>
      <c r="H12" s="24">
        <f t="shared" ref="H12:H28" si="2">F12/$F$31</f>
        <v>0.1923570146191331</v>
      </c>
      <c r="I12" s="36" t="s">
        <v>9</v>
      </c>
    </row>
    <row r="13" spans="1:9" ht="19.5" customHeight="1">
      <c r="A13" s="8" t="s">
        <v>31</v>
      </c>
      <c r="B13" s="54"/>
      <c r="C13" s="35">
        <f>C12</f>
        <v>1.5</v>
      </c>
      <c r="D13" s="12" t="s">
        <v>2</v>
      </c>
      <c r="E13" s="13">
        <v>70000</v>
      </c>
      <c r="F13" s="13">
        <f t="shared" si="0"/>
        <v>105000</v>
      </c>
      <c r="G13" s="18">
        <f t="shared" si="1"/>
        <v>25</v>
      </c>
      <c r="H13" s="24">
        <f t="shared" si="2"/>
        <v>2.6929982046678635E-2</v>
      </c>
      <c r="I13" s="36" t="s">
        <v>30</v>
      </c>
    </row>
    <row r="14" spans="1:9" ht="19.5" customHeight="1">
      <c r="A14" s="196" t="s">
        <v>64</v>
      </c>
      <c r="B14" s="196"/>
      <c r="C14" s="49">
        <v>18</v>
      </c>
      <c r="D14" s="86" t="s">
        <v>144</v>
      </c>
      <c r="E14" s="43">
        <v>20000</v>
      </c>
      <c r="F14" s="43">
        <f t="shared" si="0"/>
        <v>360000</v>
      </c>
      <c r="G14" s="18">
        <f t="shared" si="1"/>
        <v>85.714285714285708</v>
      </c>
      <c r="H14" s="25">
        <f t="shared" si="2"/>
        <v>9.2331367017183891E-2</v>
      </c>
      <c r="I14" s="37" t="s">
        <v>9</v>
      </c>
    </row>
    <row r="15" spans="1:9" ht="19.5" customHeight="1">
      <c r="A15" s="9" t="s">
        <v>32</v>
      </c>
      <c r="B15" s="56"/>
      <c r="C15" s="50">
        <v>100</v>
      </c>
      <c r="D15" s="16" t="s">
        <v>4</v>
      </c>
      <c r="E15" s="17">
        <v>1200</v>
      </c>
      <c r="F15" s="17">
        <f t="shared" si="0"/>
        <v>120000</v>
      </c>
      <c r="G15" s="18">
        <f t="shared" si="1"/>
        <v>28.571428571428573</v>
      </c>
      <c r="H15" s="25">
        <f t="shared" si="2"/>
        <v>3.0777122339061297E-2</v>
      </c>
      <c r="I15" s="37" t="s">
        <v>9</v>
      </c>
    </row>
    <row r="16" spans="1:9" ht="19.5" customHeight="1">
      <c r="A16" s="9" t="s">
        <v>34</v>
      </c>
      <c r="B16" s="56"/>
      <c r="C16" s="50">
        <v>0</v>
      </c>
      <c r="D16" s="16" t="s">
        <v>40</v>
      </c>
      <c r="E16" s="17">
        <v>25000</v>
      </c>
      <c r="F16" s="17">
        <f t="shared" si="0"/>
        <v>0</v>
      </c>
      <c r="G16" s="18">
        <f t="shared" si="1"/>
        <v>0</v>
      </c>
      <c r="H16" s="25">
        <f t="shared" si="2"/>
        <v>0</v>
      </c>
      <c r="I16" s="37" t="s">
        <v>9</v>
      </c>
    </row>
    <row r="17" spans="1:10" ht="19.5" customHeight="1">
      <c r="A17" s="8" t="s">
        <v>33</v>
      </c>
      <c r="B17" s="54"/>
      <c r="C17" s="35">
        <v>6</v>
      </c>
      <c r="D17" s="12" t="s">
        <v>39</v>
      </c>
      <c r="E17" s="13">
        <v>125000</v>
      </c>
      <c r="F17" s="13">
        <f t="shared" si="0"/>
        <v>750000</v>
      </c>
      <c r="G17" s="18">
        <f t="shared" si="1"/>
        <v>178.57142857142858</v>
      </c>
      <c r="H17" s="24">
        <f t="shared" si="2"/>
        <v>0.1923570146191331</v>
      </c>
      <c r="I17" s="37" t="s">
        <v>30</v>
      </c>
    </row>
    <row r="18" spans="1:10" ht="19.5" customHeight="1">
      <c r="A18" s="9" t="s">
        <v>0</v>
      </c>
      <c r="B18" s="56"/>
      <c r="C18" s="50">
        <v>10</v>
      </c>
      <c r="D18" s="16" t="s">
        <v>38</v>
      </c>
      <c r="E18" s="17">
        <v>7000</v>
      </c>
      <c r="F18" s="17">
        <f t="shared" si="0"/>
        <v>70000</v>
      </c>
      <c r="G18" s="18">
        <f t="shared" si="1"/>
        <v>16.666666666666668</v>
      </c>
      <c r="H18" s="25">
        <f t="shared" si="2"/>
        <v>1.7953321364452424E-2</v>
      </c>
      <c r="I18" s="37" t="s">
        <v>30</v>
      </c>
    </row>
    <row r="19" spans="1:10" ht="19.5" customHeight="1">
      <c r="A19" s="9" t="s">
        <v>1</v>
      </c>
      <c r="B19" s="56"/>
      <c r="C19" s="50">
        <v>0</v>
      </c>
      <c r="D19" s="16" t="s">
        <v>38</v>
      </c>
      <c r="E19" s="17">
        <v>15000</v>
      </c>
      <c r="F19" s="17">
        <f t="shared" si="0"/>
        <v>0</v>
      </c>
      <c r="G19" s="18">
        <f t="shared" si="1"/>
        <v>0</v>
      </c>
      <c r="H19" s="25">
        <f t="shared" si="2"/>
        <v>0</v>
      </c>
      <c r="I19" s="37"/>
    </row>
    <row r="20" spans="1:10" ht="19.5" customHeight="1">
      <c r="A20" s="9" t="s">
        <v>35</v>
      </c>
      <c r="B20" s="56"/>
      <c r="C20" s="50"/>
      <c r="D20" s="16"/>
      <c r="E20" s="17"/>
      <c r="F20" s="17">
        <v>0</v>
      </c>
      <c r="G20" s="18">
        <f t="shared" si="1"/>
        <v>0</v>
      </c>
      <c r="H20" s="25">
        <f t="shared" si="2"/>
        <v>0</v>
      </c>
      <c r="I20" s="37"/>
    </row>
    <row r="21" spans="1:10" ht="19.5" customHeight="1">
      <c r="A21" s="196" t="s">
        <v>145</v>
      </c>
      <c r="B21" s="196"/>
      <c r="C21" s="51"/>
      <c r="D21" s="20"/>
      <c r="E21" s="21"/>
      <c r="F21" s="21">
        <v>40000</v>
      </c>
      <c r="G21" s="18">
        <f t="shared" si="1"/>
        <v>9.5238095238095237</v>
      </c>
      <c r="H21" s="26">
        <f t="shared" si="2"/>
        <v>1.0259040779687098E-2</v>
      </c>
      <c r="I21" s="37" t="s">
        <v>9</v>
      </c>
    </row>
    <row r="22" spans="1:10" ht="19.5" customHeight="1">
      <c r="A22" s="10" t="s">
        <v>36</v>
      </c>
      <c r="B22" s="55"/>
      <c r="C22" s="19">
        <f>C33</f>
        <v>6000</v>
      </c>
      <c r="D22" s="20" t="s">
        <v>4</v>
      </c>
      <c r="E22" s="46">
        <v>40</v>
      </c>
      <c r="F22" s="21">
        <f>C22*E22</f>
        <v>240000</v>
      </c>
      <c r="G22" s="18">
        <f t="shared" si="1"/>
        <v>57.142857142857146</v>
      </c>
      <c r="H22" s="26">
        <f t="shared" si="2"/>
        <v>6.1554244678122594E-2</v>
      </c>
      <c r="I22" s="38" t="s">
        <v>30</v>
      </c>
    </row>
    <row r="23" spans="1:10" ht="19.5" customHeight="1">
      <c r="A23" s="197" t="s">
        <v>72</v>
      </c>
      <c r="B23" s="55" t="s">
        <v>49</v>
      </c>
      <c r="C23" s="50">
        <v>0</v>
      </c>
      <c r="D23" s="16" t="s">
        <v>37</v>
      </c>
      <c r="E23" s="17">
        <v>12000</v>
      </c>
      <c r="F23" s="17">
        <f>C23*E23</f>
        <v>0</v>
      </c>
      <c r="G23" s="18">
        <f t="shared" si="1"/>
        <v>0</v>
      </c>
      <c r="H23" s="25">
        <f t="shared" si="2"/>
        <v>0</v>
      </c>
      <c r="I23" s="37" t="s">
        <v>9</v>
      </c>
    </row>
    <row r="24" spans="1:10" ht="19.5" customHeight="1">
      <c r="A24" s="198"/>
      <c r="B24" s="55" t="s">
        <v>50</v>
      </c>
      <c r="C24" s="50">
        <v>65</v>
      </c>
      <c r="D24" s="16" t="s">
        <v>37</v>
      </c>
      <c r="E24" s="17">
        <v>12000</v>
      </c>
      <c r="F24" s="17">
        <f t="shared" ref="F24:F28" si="3">C24*E24</f>
        <v>780000</v>
      </c>
      <c r="G24" s="18">
        <f t="shared" si="1"/>
        <v>185.71428571428572</v>
      </c>
      <c r="H24" s="25">
        <f t="shared" si="2"/>
        <v>0.20005129520389844</v>
      </c>
      <c r="I24" s="37" t="s">
        <v>30</v>
      </c>
    </row>
    <row r="25" spans="1:10" ht="19.5" customHeight="1">
      <c r="A25" s="197" t="s">
        <v>73</v>
      </c>
      <c r="B25" s="55" t="s">
        <v>49</v>
      </c>
      <c r="C25" s="51">
        <v>15</v>
      </c>
      <c r="D25" s="16" t="s">
        <v>37</v>
      </c>
      <c r="E25" s="17">
        <v>12000</v>
      </c>
      <c r="F25" s="17">
        <f t="shared" si="3"/>
        <v>180000</v>
      </c>
      <c r="G25" s="18">
        <f t="shared" si="1"/>
        <v>42.857142857142854</v>
      </c>
      <c r="H25" s="25">
        <f t="shared" si="2"/>
        <v>4.6165683508591945E-2</v>
      </c>
      <c r="I25" s="37" t="s">
        <v>9</v>
      </c>
    </row>
    <row r="26" spans="1:10" ht="19.5" customHeight="1">
      <c r="A26" s="198"/>
      <c r="B26" s="55" t="s">
        <v>50</v>
      </c>
      <c r="C26" s="51">
        <v>30</v>
      </c>
      <c r="D26" s="64" t="s">
        <v>37</v>
      </c>
      <c r="E26" s="17">
        <v>12000</v>
      </c>
      <c r="F26" s="17">
        <f t="shared" si="3"/>
        <v>360000</v>
      </c>
      <c r="G26" s="18">
        <f t="shared" si="1"/>
        <v>85.714285714285708</v>
      </c>
      <c r="H26" s="25">
        <f t="shared" si="2"/>
        <v>9.2331367017183891E-2</v>
      </c>
      <c r="I26" s="37" t="s">
        <v>30</v>
      </c>
    </row>
    <row r="27" spans="1:10" ht="19.5" customHeight="1">
      <c r="A27" s="197" t="s">
        <v>74</v>
      </c>
      <c r="B27" s="55" t="s">
        <v>49</v>
      </c>
      <c r="C27" s="50">
        <v>12</v>
      </c>
      <c r="D27" s="16" t="s">
        <v>37</v>
      </c>
      <c r="E27" s="17">
        <v>12000</v>
      </c>
      <c r="F27" s="17">
        <f t="shared" si="3"/>
        <v>144000</v>
      </c>
      <c r="G27" s="18">
        <f t="shared" si="1"/>
        <v>34.285714285714285</v>
      </c>
      <c r="H27" s="25">
        <f t="shared" si="2"/>
        <v>3.6932546806873558E-2</v>
      </c>
      <c r="I27" s="37" t="s">
        <v>9</v>
      </c>
    </row>
    <row r="28" spans="1:10" ht="19.5" customHeight="1">
      <c r="A28" s="198"/>
      <c r="B28" s="56" t="s">
        <v>50</v>
      </c>
      <c r="C28" s="50">
        <v>0</v>
      </c>
      <c r="D28" s="16" t="s">
        <v>37</v>
      </c>
      <c r="E28" s="17">
        <v>12000</v>
      </c>
      <c r="F28" s="17">
        <f t="shared" si="3"/>
        <v>0</v>
      </c>
      <c r="G28" s="18">
        <f>F28/$B$37</f>
        <v>0</v>
      </c>
      <c r="H28" s="25">
        <f t="shared" si="2"/>
        <v>0</v>
      </c>
      <c r="I28" s="37" t="s">
        <v>30</v>
      </c>
    </row>
    <row r="29" spans="1:10" s="4" customFormat="1" ht="30" customHeight="1">
      <c r="A29" s="202" t="s">
        <v>41</v>
      </c>
      <c r="B29" s="202"/>
      <c r="C29" s="202"/>
      <c r="D29" s="202"/>
      <c r="E29" s="202"/>
      <c r="F29" s="28">
        <f>SUMIFS(F12:F28,I12:I28,"=F")</f>
        <v>1594000</v>
      </c>
      <c r="G29" s="29">
        <f t="shared" ref="G29:G36" si="4">F29/$B$37</f>
        <v>379.52380952380952</v>
      </c>
      <c r="H29" s="30">
        <f t="shared" ref="H29:H31" si="5">F29/$F$31</f>
        <v>0.40882277507053089</v>
      </c>
      <c r="I29" s="30"/>
    </row>
    <row r="30" spans="1:10" s="4" customFormat="1" ht="30" customHeight="1">
      <c r="A30" s="200" t="s">
        <v>42</v>
      </c>
      <c r="B30" s="200"/>
      <c r="C30" s="200"/>
      <c r="D30" s="200"/>
      <c r="E30" s="28"/>
      <c r="F30" s="28">
        <f>SUMIFS(F12:F28,I12:I28,"=C")</f>
        <v>2305000</v>
      </c>
      <c r="G30" s="29">
        <f t="shared" si="4"/>
        <v>548.80952380952385</v>
      </c>
      <c r="H30" s="30">
        <f t="shared" si="5"/>
        <v>0.59117722492946911</v>
      </c>
      <c r="I30" s="30"/>
    </row>
    <row r="31" spans="1:10" s="5" customFormat="1" ht="30" customHeight="1">
      <c r="A31" s="57" t="s">
        <v>43</v>
      </c>
      <c r="B31" s="58"/>
      <c r="C31" s="59"/>
      <c r="D31" s="60"/>
      <c r="E31" s="61"/>
      <c r="F31" s="61">
        <f>F29+F30</f>
        <v>3899000</v>
      </c>
      <c r="G31" s="62">
        <f t="shared" si="4"/>
        <v>928.33333333333337</v>
      </c>
      <c r="H31" s="63">
        <f t="shared" si="5"/>
        <v>1</v>
      </c>
      <c r="I31" s="63"/>
      <c r="J31" s="158">
        <f>SUM(F12:F28)</f>
        <v>3899000</v>
      </c>
    </row>
    <row r="32" spans="1:10" s="5" customFormat="1" ht="30" customHeight="1">
      <c r="A32" s="79" t="s">
        <v>45</v>
      </c>
      <c r="B32" s="80"/>
      <c r="C32" s="81"/>
      <c r="D32" s="82"/>
      <c r="E32" s="83"/>
      <c r="F32" s="83">
        <f>F31/C22</f>
        <v>649.83333333333337</v>
      </c>
      <c r="G32" s="84">
        <f t="shared" si="4"/>
        <v>0.15472222222222223</v>
      </c>
      <c r="H32" s="85"/>
      <c r="I32" s="85"/>
    </row>
    <row r="33" spans="1:9" s="5" customFormat="1" ht="30" customHeight="1">
      <c r="A33" s="65" t="s">
        <v>44</v>
      </c>
      <c r="B33" s="66"/>
      <c r="C33" s="67">
        <v>6000</v>
      </c>
      <c r="D33" s="68" t="s">
        <v>4</v>
      </c>
      <c r="E33" s="69">
        <v>900</v>
      </c>
      <c r="F33" s="69">
        <f>C33*E33</f>
        <v>5400000</v>
      </c>
      <c r="G33" s="70">
        <f t="shared" si="4"/>
        <v>1285.7142857142858</v>
      </c>
      <c r="H33" s="71">
        <f>F33/$F$31</f>
        <v>1.3849705052577583</v>
      </c>
      <c r="I33" s="71"/>
    </row>
    <row r="34" spans="1:9" ht="30" customHeight="1">
      <c r="A34" s="72" t="s">
        <v>46</v>
      </c>
      <c r="B34" s="73"/>
      <c r="C34" s="74"/>
      <c r="D34" s="75"/>
      <c r="E34" s="76"/>
      <c r="F34" s="76">
        <f>F33-F31</f>
        <v>1501000</v>
      </c>
      <c r="G34" s="77">
        <f t="shared" si="4"/>
        <v>357.38095238095241</v>
      </c>
      <c r="H34" s="78">
        <f>F34/$F$31</f>
        <v>0.38497050525775839</v>
      </c>
      <c r="I34" s="78"/>
    </row>
    <row r="35" spans="1:9" ht="30" customHeight="1">
      <c r="A35" s="201" t="s">
        <v>51</v>
      </c>
      <c r="B35" s="201"/>
      <c r="C35" s="201"/>
      <c r="D35" s="201"/>
      <c r="E35" s="23"/>
      <c r="F35" s="23">
        <f>F33-F30</f>
        <v>3095000</v>
      </c>
      <c r="G35" s="32">
        <f t="shared" si="4"/>
        <v>736.90476190476193</v>
      </c>
      <c r="H35" s="33"/>
      <c r="I35" s="33"/>
    </row>
    <row r="36" spans="1:9" ht="30" customHeight="1">
      <c r="A36" s="199" t="s">
        <v>52</v>
      </c>
      <c r="B36" s="199"/>
      <c r="C36" s="199"/>
      <c r="D36" s="199"/>
      <c r="E36" s="199"/>
      <c r="F36" s="39">
        <f>F35/C12</f>
        <v>2063333.3333333333</v>
      </c>
      <c r="G36" s="40">
        <f t="shared" si="4"/>
        <v>491.26984126984127</v>
      </c>
      <c r="H36" s="41"/>
      <c r="I36" s="41"/>
    </row>
    <row r="37" spans="1:9">
      <c r="A37" s="47" t="s">
        <v>48</v>
      </c>
      <c r="B37" s="48">
        <v>4200</v>
      </c>
      <c r="C37" s="47" t="s">
        <v>12</v>
      </c>
      <c r="E37" s="2"/>
      <c r="F37" s="3"/>
      <c r="G37" s="1"/>
      <c r="H37" s="1"/>
      <c r="I37" s="1"/>
    </row>
    <row r="38" spans="1:9">
      <c r="A38" t="s">
        <v>8</v>
      </c>
      <c r="B38" s="157" t="s">
        <v>143</v>
      </c>
      <c r="C38" s="157"/>
    </row>
    <row r="39" spans="1:9">
      <c r="B39" s="157" t="s">
        <v>142</v>
      </c>
      <c r="C39" s="157"/>
    </row>
    <row r="40" spans="1:9">
      <c r="A40" t="s">
        <v>98</v>
      </c>
    </row>
  </sheetData>
  <mergeCells count="10">
    <mergeCell ref="A36:E36"/>
    <mergeCell ref="A25:A26"/>
    <mergeCell ref="A11:B11"/>
    <mergeCell ref="A29:E29"/>
    <mergeCell ref="A30:D30"/>
    <mergeCell ref="A35:D35"/>
    <mergeCell ref="A23:A24"/>
    <mergeCell ref="A27:A28"/>
    <mergeCell ref="A21:B21"/>
    <mergeCell ref="A14:B1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2"/>
  <sheetViews>
    <sheetView topLeftCell="A3" workbookViewId="0">
      <selection activeCell="F12" sqref="F12"/>
    </sheetView>
  </sheetViews>
  <sheetFormatPr defaultRowHeight="15"/>
  <cols>
    <col min="1" max="1" width="23.28515625" customWidth="1"/>
    <col min="2" max="2" width="18" style="53" customWidth="1"/>
    <col min="3" max="3" width="10.140625" customWidth="1"/>
    <col min="4" max="4" width="12.42578125" customWidth="1"/>
    <col min="5" max="5" width="10.140625" customWidth="1"/>
    <col min="6" max="6" width="11.5703125" customWidth="1"/>
    <col min="7" max="7" width="10.140625" customWidth="1"/>
    <col min="8" max="8" width="9.42578125" customWidth="1"/>
    <col min="9" max="9" width="7.85546875" customWidth="1"/>
    <col min="10" max="10" width="11.5703125" customWidth="1"/>
  </cols>
  <sheetData>
    <row r="1" spans="1:9">
      <c r="A1" s="164" t="s">
        <v>15</v>
      </c>
      <c r="B1" s="164" t="s">
        <v>53</v>
      </c>
      <c r="C1" s="164"/>
      <c r="D1" s="164"/>
      <c r="E1" s="164"/>
      <c r="F1" s="164"/>
      <c r="G1" s="164"/>
      <c r="H1" s="164"/>
      <c r="I1" s="164"/>
    </row>
    <row r="2" spans="1:9">
      <c r="A2" s="164" t="s">
        <v>16</v>
      </c>
      <c r="B2" s="164" t="s">
        <v>54</v>
      </c>
      <c r="C2" s="164"/>
      <c r="D2" s="164"/>
      <c r="E2" s="164"/>
      <c r="F2" s="164"/>
      <c r="G2" s="164"/>
      <c r="H2" s="164"/>
      <c r="I2" s="164"/>
    </row>
    <row r="3" spans="1:9">
      <c r="A3" s="164" t="s">
        <v>17</v>
      </c>
      <c r="B3" s="164" t="s">
        <v>56</v>
      </c>
      <c r="C3" s="164"/>
      <c r="D3" s="164"/>
      <c r="E3" s="164"/>
      <c r="F3" s="164"/>
      <c r="G3" s="164"/>
      <c r="H3" s="164"/>
      <c r="I3" s="164"/>
    </row>
    <row r="4" spans="1:9">
      <c r="A4" s="164" t="s">
        <v>18</v>
      </c>
      <c r="B4" s="164" t="s">
        <v>7</v>
      </c>
      <c r="C4" s="164"/>
      <c r="D4" s="164"/>
      <c r="E4" s="164"/>
      <c r="F4" s="164"/>
      <c r="G4" s="164"/>
      <c r="H4" s="164"/>
      <c r="I4" s="164"/>
    </row>
    <row r="5" spans="1:9">
      <c r="A5" s="164" t="s">
        <v>19</v>
      </c>
      <c r="B5" s="164" t="s">
        <v>7</v>
      </c>
      <c r="C5" s="164"/>
      <c r="D5" s="164"/>
      <c r="E5" s="164"/>
      <c r="F5" s="164"/>
      <c r="G5" s="164"/>
      <c r="H5" s="164"/>
      <c r="I5" s="164"/>
    </row>
    <row r="6" spans="1:9">
      <c r="A6" s="164" t="s">
        <v>20</v>
      </c>
      <c r="B6" s="164" t="s">
        <v>7</v>
      </c>
      <c r="C6" s="164"/>
      <c r="D6" s="164"/>
      <c r="E6" s="164"/>
      <c r="F6" s="164"/>
      <c r="G6" s="164"/>
      <c r="H6" s="164"/>
      <c r="I6" s="164"/>
    </row>
    <row r="7" spans="1:9">
      <c r="A7" s="164" t="s">
        <v>62</v>
      </c>
      <c r="B7" s="164" t="s">
        <v>55</v>
      </c>
      <c r="C7" s="164"/>
      <c r="D7" s="164"/>
      <c r="E7" s="164"/>
      <c r="F7" s="164"/>
      <c r="G7" s="164"/>
      <c r="H7" s="164"/>
      <c r="I7" s="164"/>
    </row>
    <row r="8" spans="1:9">
      <c r="A8" s="164" t="s">
        <v>21</v>
      </c>
      <c r="B8" s="164"/>
      <c r="C8" s="164"/>
      <c r="D8" s="164"/>
      <c r="E8" s="164"/>
      <c r="F8" s="164"/>
      <c r="G8" s="164"/>
      <c r="H8" s="164"/>
      <c r="I8" s="164"/>
    </row>
    <row r="9" spans="1:9">
      <c r="A9" s="164" t="s">
        <v>67</v>
      </c>
      <c r="B9" s="165"/>
      <c r="C9" s="164"/>
      <c r="D9" s="164"/>
      <c r="E9" s="164"/>
      <c r="F9" s="164"/>
      <c r="G9" s="164"/>
      <c r="H9" s="164"/>
      <c r="I9" s="164"/>
    </row>
    <row r="10" spans="1:9">
      <c r="A10" s="164"/>
      <c r="B10" s="165"/>
      <c r="C10" s="164"/>
      <c r="D10" s="164"/>
      <c r="E10" s="164"/>
      <c r="F10" s="164"/>
      <c r="G10" s="164"/>
      <c r="H10" s="164"/>
      <c r="I10" s="164"/>
    </row>
    <row r="11" spans="1:9" s="4" customFormat="1" ht="45">
      <c r="A11" s="192" t="s">
        <v>22</v>
      </c>
      <c r="B11" s="192"/>
      <c r="C11" s="6" t="s">
        <v>23</v>
      </c>
      <c r="D11" s="6" t="s">
        <v>24</v>
      </c>
      <c r="E11" s="6" t="s">
        <v>25</v>
      </c>
      <c r="F11" s="6" t="s">
        <v>26</v>
      </c>
      <c r="G11" s="6" t="s">
        <v>27</v>
      </c>
      <c r="H11" s="6" t="s">
        <v>28</v>
      </c>
      <c r="I11" s="163" t="s">
        <v>148</v>
      </c>
    </row>
    <row r="12" spans="1:9" ht="19.5" customHeight="1">
      <c r="A12" s="8" t="s">
        <v>29</v>
      </c>
      <c r="B12" s="54"/>
      <c r="C12" s="34">
        <v>0.47</v>
      </c>
      <c r="D12" s="12" t="s">
        <v>2</v>
      </c>
      <c r="E12" s="13">
        <v>500000</v>
      </c>
      <c r="F12" s="13">
        <f t="shared" ref="F12:F19" si="0">C12*E12</f>
        <v>235000</v>
      </c>
      <c r="G12" s="14">
        <f t="shared" ref="G12:G35" si="1">F12/$B$37</f>
        <v>55.952380952380949</v>
      </c>
      <c r="H12" s="24">
        <f t="shared" ref="H12:H28" si="2">F12/$F$31</f>
        <v>0.21629084215370456</v>
      </c>
      <c r="I12" s="36" t="s">
        <v>9</v>
      </c>
    </row>
    <row r="13" spans="1:9" ht="19.5" customHeight="1">
      <c r="A13" s="8" t="s">
        <v>31</v>
      </c>
      <c r="B13" s="54"/>
      <c r="C13" s="34">
        <f>C12</f>
        <v>0.47</v>
      </c>
      <c r="D13" s="12" t="s">
        <v>2</v>
      </c>
      <c r="E13" s="13">
        <v>50000</v>
      </c>
      <c r="F13" s="13">
        <f t="shared" si="0"/>
        <v>23500</v>
      </c>
      <c r="G13" s="14">
        <f t="shared" si="1"/>
        <v>5.5952380952380949</v>
      </c>
      <c r="H13" s="24">
        <f t="shared" si="2"/>
        <v>2.1629084215370454E-2</v>
      </c>
      <c r="I13" s="36" t="s">
        <v>9</v>
      </c>
    </row>
    <row r="14" spans="1:9" ht="19.5" customHeight="1">
      <c r="A14" s="196" t="s">
        <v>64</v>
      </c>
      <c r="B14" s="196"/>
      <c r="C14" s="159">
        <v>0</v>
      </c>
      <c r="D14" s="86" t="s">
        <v>144</v>
      </c>
      <c r="E14" s="87">
        <v>20000</v>
      </c>
      <c r="F14" s="87">
        <f t="shared" si="0"/>
        <v>0</v>
      </c>
      <c r="G14" s="18">
        <f t="shared" si="1"/>
        <v>0</v>
      </c>
      <c r="H14" s="25">
        <f t="shared" si="2"/>
        <v>0</v>
      </c>
      <c r="I14" s="37" t="s">
        <v>30</v>
      </c>
    </row>
    <row r="15" spans="1:9" ht="19.5" customHeight="1">
      <c r="A15" s="9" t="s">
        <v>32</v>
      </c>
      <c r="B15" s="56"/>
      <c r="C15" s="50">
        <v>56</v>
      </c>
      <c r="D15" s="16" t="s">
        <v>4</v>
      </c>
      <c r="E15" s="17">
        <v>2000</v>
      </c>
      <c r="F15" s="17">
        <f t="shared" si="0"/>
        <v>112000</v>
      </c>
      <c r="G15" s="18">
        <f t="shared" si="1"/>
        <v>26.666666666666668</v>
      </c>
      <c r="H15" s="25">
        <f t="shared" si="2"/>
        <v>0.10308329498389324</v>
      </c>
      <c r="I15" s="37" t="s">
        <v>30</v>
      </c>
    </row>
    <row r="16" spans="1:9" ht="19.5" customHeight="1">
      <c r="A16" s="9" t="s">
        <v>34</v>
      </c>
      <c r="B16" s="56"/>
      <c r="C16" s="50">
        <v>0</v>
      </c>
      <c r="D16" s="16" t="s">
        <v>40</v>
      </c>
      <c r="E16" s="17">
        <v>25000</v>
      </c>
      <c r="F16" s="17">
        <f t="shared" si="0"/>
        <v>0</v>
      </c>
      <c r="G16" s="18">
        <f t="shared" si="1"/>
        <v>0</v>
      </c>
      <c r="H16" s="25">
        <f t="shared" si="2"/>
        <v>0</v>
      </c>
      <c r="I16" s="37" t="s">
        <v>9</v>
      </c>
    </row>
    <row r="17" spans="1:10" ht="19.5" customHeight="1">
      <c r="A17" s="8" t="s">
        <v>33</v>
      </c>
      <c r="B17" s="54"/>
      <c r="C17" s="35">
        <v>2</v>
      </c>
      <c r="D17" s="12" t="s">
        <v>39</v>
      </c>
      <c r="E17" s="13">
        <v>115000</v>
      </c>
      <c r="F17" s="13">
        <f t="shared" si="0"/>
        <v>230000</v>
      </c>
      <c r="G17" s="14">
        <f t="shared" si="1"/>
        <v>54.761904761904759</v>
      </c>
      <c r="H17" s="24">
        <f t="shared" si="2"/>
        <v>0.21168890934192361</v>
      </c>
      <c r="I17" s="37" t="s">
        <v>30</v>
      </c>
    </row>
    <row r="18" spans="1:10" ht="19.5" customHeight="1">
      <c r="A18" s="9" t="s">
        <v>0</v>
      </c>
      <c r="B18" s="56"/>
      <c r="C18" s="50">
        <v>7</v>
      </c>
      <c r="D18" s="16" t="s">
        <v>38</v>
      </c>
      <c r="E18" s="17">
        <v>7000</v>
      </c>
      <c r="F18" s="17">
        <f t="shared" si="0"/>
        <v>49000</v>
      </c>
      <c r="G18" s="18">
        <f t="shared" si="1"/>
        <v>11.666666666666666</v>
      </c>
      <c r="H18" s="25">
        <f t="shared" si="2"/>
        <v>4.5098941555453291E-2</v>
      </c>
      <c r="I18" s="37" t="s">
        <v>30</v>
      </c>
    </row>
    <row r="19" spans="1:10" ht="19.5" customHeight="1">
      <c r="A19" s="9" t="s">
        <v>1</v>
      </c>
      <c r="B19" s="56"/>
      <c r="C19" s="50">
        <v>0</v>
      </c>
      <c r="D19" s="16" t="s">
        <v>38</v>
      </c>
      <c r="E19" s="17">
        <v>15000</v>
      </c>
      <c r="F19" s="17">
        <f t="shared" si="0"/>
        <v>0</v>
      </c>
      <c r="G19" s="18">
        <f t="shared" si="1"/>
        <v>0</v>
      </c>
      <c r="H19" s="25">
        <f t="shared" si="2"/>
        <v>0</v>
      </c>
      <c r="I19" s="37" t="s">
        <v>30</v>
      </c>
    </row>
    <row r="20" spans="1:10" ht="19.5" customHeight="1">
      <c r="A20" s="9" t="s">
        <v>35</v>
      </c>
      <c r="B20" s="56"/>
      <c r="C20" s="50"/>
      <c r="D20" s="16"/>
      <c r="E20" s="17"/>
      <c r="F20" s="17">
        <v>3000</v>
      </c>
      <c r="G20" s="18">
        <f t="shared" si="1"/>
        <v>0.7142857142857143</v>
      </c>
      <c r="H20" s="25">
        <f t="shared" si="2"/>
        <v>2.7611596870685687E-3</v>
      </c>
      <c r="I20" s="37" t="s">
        <v>30</v>
      </c>
    </row>
    <row r="21" spans="1:10" ht="19.5" customHeight="1">
      <c r="A21" s="196" t="s">
        <v>145</v>
      </c>
      <c r="B21" s="196"/>
      <c r="C21" s="51"/>
      <c r="D21" s="20"/>
      <c r="E21" s="21"/>
      <c r="F21" s="21">
        <v>0</v>
      </c>
      <c r="G21" s="22">
        <f t="shared" si="1"/>
        <v>0</v>
      </c>
      <c r="H21" s="26">
        <f t="shared" si="2"/>
        <v>0</v>
      </c>
      <c r="I21" s="37" t="s">
        <v>9</v>
      </c>
    </row>
    <row r="22" spans="1:10" ht="19.5" customHeight="1">
      <c r="A22" s="10" t="s">
        <v>36</v>
      </c>
      <c r="B22" s="55"/>
      <c r="C22" s="19">
        <f>C33</f>
        <v>2150</v>
      </c>
      <c r="D22" s="20" t="s">
        <v>4</v>
      </c>
      <c r="E22" s="46">
        <v>40</v>
      </c>
      <c r="F22" s="21">
        <f>C22*E22</f>
        <v>86000</v>
      </c>
      <c r="G22" s="22">
        <f t="shared" si="1"/>
        <v>20.476190476190474</v>
      </c>
      <c r="H22" s="26">
        <f t="shared" si="2"/>
        <v>7.9153244362632311E-2</v>
      </c>
      <c r="I22" s="38" t="s">
        <v>9</v>
      </c>
    </row>
    <row r="23" spans="1:10" ht="19.5" customHeight="1">
      <c r="A23" s="197" t="s">
        <v>72</v>
      </c>
      <c r="B23" s="55" t="s">
        <v>49</v>
      </c>
      <c r="C23" s="50">
        <v>0</v>
      </c>
      <c r="D23" s="16" t="s">
        <v>37</v>
      </c>
      <c r="E23" s="17">
        <v>12000</v>
      </c>
      <c r="F23" s="17">
        <f>C23*E23</f>
        <v>0</v>
      </c>
      <c r="G23" s="18">
        <f t="shared" si="1"/>
        <v>0</v>
      </c>
      <c r="H23" s="25">
        <f t="shared" si="2"/>
        <v>0</v>
      </c>
      <c r="I23" s="37" t="s">
        <v>9</v>
      </c>
    </row>
    <row r="24" spans="1:10" ht="19.5" customHeight="1">
      <c r="A24" s="198"/>
      <c r="B24" s="55" t="s">
        <v>50</v>
      </c>
      <c r="C24" s="50">
        <v>0</v>
      </c>
      <c r="D24" s="16" t="s">
        <v>37</v>
      </c>
      <c r="E24" s="17">
        <v>12000</v>
      </c>
      <c r="F24" s="17">
        <f t="shared" ref="F24:F28" si="3">C24*E24</f>
        <v>0</v>
      </c>
      <c r="G24" s="18">
        <f t="shared" si="1"/>
        <v>0</v>
      </c>
      <c r="H24" s="25">
        <f t="shared" si="2"/>
        <v>0</v>
      </c>
      <c r="I24" s="37" t="s">
        <v>30</v>
      </c>
    </row>
    <row r="25" spans="1:10" ht="19.5" customHeight="1">
      <c r="A25" s="197" t="s">
        <v>73</v>
      </c>
      <c r="B25" s="55" t="s">
        <v>49</v>
      </c>
      <c r="C25" s="50">
        <v>3</v>
      </c>
      <c r="D25" s="16" t="s">
        <v>37</v>
      </c>
      <c r="E25" s="17">
        <v>12000</v>
      </c>
      <c r="F25" s="17">
        <f t="shared" si="3"/>
        <v>36000</v>
      </c>
      <c r="G25" s="18">
        <f t="shared" si="1"/>
        <v>8.5714285714285712</v>
      </c>
      <c r="H25" s="25">
        <f t="shared" si="2"/>
        <v>3.3133916244822828E-2</v>
      </c>
      <c r="I25" s="37" t="s">
        <v>9</v>
      </c>
    </row>
    <row r="26" spans="1:10" ht="19.5" customHeight="1">
      <c r="A26" s="198"/>
      <c r="B26" s="55" t="s">
        <v>50</v>
      </c>
      <c r="C26" s="50">
        <v>17</v>
      </c>
      <c r="D26" s="16" t="s">
        <v>37</v>
      </c>
      <c r="E26" s="17">
        <v>12000</v>
      </c>
      <c r="F26" s="17">
        <f t="shared" si="3"/>
        <v>204000</v>
      </c>
      <c r="G26" s="18">
        <f t="shared" si="1"/>
        <v>48.571428571428569</v>
      </c>
      <c r="H26" s="25">
        <f t="shared" si="2"/>
        <v>0.18775885872066267</v>
      </c>
      <c r="I26" s="37" t="s">
        <v>30</v>
      </c>
    </row>
    <row r="27" spans="1:10" ht="19.5" customHeight="1">
      <c r="A27" s="197" t="s">
        <v>74</v>
      </c>
      <c r="B27" s="55" t="s">
        <v>49</v>
      </c>
      <c r="C27" s="51">
        <v>7</v>
      </c>
      <c r="D27" s="16" t="s">
        <v>37</v>
      </c>
      <c r="E27" s="17">
        <v>12000</v>
      </c>
      <c r="F27" s="17">
        <f t="shared" si="3"/>
        <v>84000</v>
      </c>
      <c r="G27" s="18">
        <f t="shared" si="1"/>
        <v>20</v>
      </c>
      <c r="H27" s="25">
        <f t="shared" si="2"/>
        <v>7.7312471237919927E-2</v>
      </c>
      <c r="I27" s="37" t="s">
        <v>9</v>
      </c>
    </row>
    <row r="28" spans="1:10" ht="19.5" customHeight="1">
      <c r="A28" s="198"/>
      <c r="B28" s="56" t="s">
        <v>50</v>
      </c>
      <c r="C28" s="50">
        <v>2</v>
      </c>
      <c r="D28" s="16" t="s">
        <v>37</v>
      </c>
      <c r="E28" s="17">
        <v>12000</v>
      </c>
      <c r="F28" s="17">
        <f t="shared" si="3"/>
        <v>24000</v>
      </c>
      <c r="G28" s="18">
        <f t="shared" si="1"/>
        <v>5.7142857142857144</v>
      </c>
      <c r="H28" s="25">
        <f t="shared" si="2"/>
        <v>2.208927749654855E-2</v>
      </c>
      <c r="I28" s="37" t="s">
        <v>30</v>
      </c>
    </row>
    <row r="29" spans="1:10" s="4" customFormat="1" ht="30" customHeight="1">
      <c r="A29" s="202" t="s">
        <v>41</v>
      </c>
      <c r="B29" s="202"/>
      <c r="C29" s="202"/>
      <c r="D29" s="202"/>
      <c r="E29" s="202"/>
      <c r="F29" s="28">
        <f>SUMIFS(F11:F28,I11:I28,"=F")</f>
        <v>464500</v>
      </c>
      <c r="G29" s="29">
        <f t="shared" si="1"/>
        <v>110.5952380952381</v>
      </c>
      <c r="H29" s="30">
        <f t="shared" ref="H29:H31" si="4">F29/$F$34</f>
        <v>0.88307984790874527</v>
      </c>
      <c r="I29" s="30"/>
    </row>
    <row r="30" spans="1:10" s="4" customFormat="1" ht="30" customHeight="1">
      <c r="A30" s="200" t="s">
        <v>42</v>
      </c>
      <c r="B30" s="200"/>
      <c r="C30" s="200"/>
      <c r="D30" s="200"/>
      <c r="E30" s="28"/>
      <c r="F30" s="28">
        <f>SUMIFS(F11:F28,I11:I28,"=C")</f>
        <v>622000</v>
      </c>
      <c r="G30" s="29">
        <f t="shared" si="1"/>
        <v>148.0952380952381</v>
      </c>
      <c r="H30" s="30">
        <f t="shared" si="4"/>
        <v>1.1825095057034221</v>
      </c>
      <c r="I30" s="30"/>
    </row>
    <row r="31" spans="1:10" s="5" customFormat="1" ht="30" customHeight="1">
      <c r="A31" s="57" t="s">
        <v>43</v>
      </c>
      <c r="B31" s="58"/>
      <c r="C31" s="59"/>
      <c r="D31" s="60"/>
      <c r="E31" s="61"/>
      <c r="F31" s="61">
        <f>F29+F30</f>
        <v>1086500</v>
      </c>
      <c r="G31" s="62">
        <f t="shared" si="1"/>
        <v>258.6904761904762</v>
      </c>
      <c r="H31" s="63">
        <f t="shared" si="4"/>
        <v>2.0655893536121672</v>
      </c>
      <c r="I31" s="63"/>
      <c r="J31" s="158">
        <f>SUM(F11:F28)</f>
        <v>1086500</v>
      </c>
    </row>
    <row r="32" spans="1:10" s="5" customFormat="1" ht="30" customHeight="1">
      <c r="A32" s="79" t="s">
        <v>45</v>
      </c>
      <c r="B32" s="80"/>
      <c r="C32" s="81"/>
      <c r="D32" s="82"/>
      <c r="E32" s="83"/>
      <c r="F32" s="83">
        <f>F31/C22</f>
        <v>505.3488372093023</v>
      </c>
      <c r="G32" s="84">
        <f t="shared" si="1"/>
        <v>0.12032115171650055</v>
      </c>
      <c r="H32" s="85"/>
      <c r="I32" s="85"/>
    </row>
    <row r="33" spans="1:9" s="5" customFormat="1" ht="30" customHeight="1">
      <c r="A33" s="65" t="s">
        <v>44</v>
      </c>
      <c r="B33" s="66"/>
      <c r="C33" s="67">
        <v>2150</v>
      </c>
      <c r="D33" s="68" t="s">
        <v>4</v>
      </c>
      <c r="E33" s="69">
        <v>750</v>
      </c>
      <c r="F33" s="69">
        <f>C33*E33</f>
        <v>1612500</v>
      </c>
      <c r="G33" s="70">
        <f t="shared" si="1"/>
        <v>383.92857142857144</v>
      </c>
      <c r="H33" s="71">
        <f>F33/$F$34</f>
        <v>3.0655893536121672</v>
      </c>
      <c r="I33" s="71"/>
    </row>
    <row r="34" spans="1:9" ht="30" customHeight="1">
      <c r="A34" s="72" t="s">
        <v>46</v>
      </c>
      <c r="B34" s="73"/>
      <c r="C34" s="74"/>
      <c r="D34" s="75"/>
      <c r="E34" s="76"/>
      <c r="F34" s="76">
        <f>F33-F31</f>
        <v>526000</v>
      </c>
      <c r="G34" s="77">
        <f t="shared" si="1"/>
        <v>125.23809523809524</v>
      </c>
      <c r="H34" s="78">
        <f>F34/$F$34</f>
        <v>1</v>
      </c>
      <c r="I34" s="78"/>
    </row>
    <row r="35" spans="1:9" ht="30" customHeight="1">
      <c r="A35" s="201" t="s">
        <v>51</v>
      </c>
      <c r="B35" s="201"/>
      <c r="C35" s="201"/>
      <c r="D35" s="201"/>
      <c r="E35" s="23"/>
      <c r="F35" s="23">
        <f>F33-F30</f>
        <v>990500</v>
      </c>
      <c r="G35" s="32">
        <f t="shared" si="1"/>
        <v>235.83333333333334</v>
      </c>
      <c r="H35" s="33"/>
      <c r="I35" s="33"/>
    </row>
    <row r="36" spans="1:9" ht="30" customHeight="1">
      <c r="A36" s="199" t="s">
        <v>52</v>
      </c>
      <c r="B36" s="199"/>
      <c r="C36" s="199"/>
      <c r="D36" s="199"/>
      <c r="E36" s="199"/>
      <c r="F36" s="39">
        <f>F35/C12</f>
        <v>2107446.8085106383</v>
      </c>
      <c r="G36" s="40">
        <f>F36/$B$37</f>
        <v>501.77304964539007</v>
      </c>
      <c r="H36" s="41"/>
      <c r="I36" s="41"/>
    </row>
    <row r="37" spans="1:9" ht="21" customHeight="1">
      <c r="A37" s="166" t="s">
        <v>48</v>
      </c>
      <c r="B37" s="167">
        <v>4200</v>
      </c>
      <c r="C37" s="166" t="s">
        <v>12</v>
      </c>
      <c r="D37" s="164"/>
      <c r="E37" s="203" t="s">
        <v>147</v>
      </c>
      <c r="F37" s="203"/>
      <c r="G37" s="203"/>
      <c r="H37" s="203"/>
      <c r="I37" s="203"/>
    </row>
    <row r="38" spans="1:9">
      <c r="A38" s="164" t="s">
        <v>8</v>
      </c>
      <c r="B38" s="164" t="s">
        <v>143</v>
      </c>
      <c r="C38" s="164"/>
      <c r="D38" s="164"/>
      <c r="E38" s="164"/>
      <c r="F38" s="164"/>
      <c r="G38" s="164"/>
      <c r="H38" s="164"/>
      <c r="I38" s="164"/>
    </row>
    <row r="39" spans="1:9">
      <c r="A39" s="164"/>
      <c r="B39" s="164" t="s">
        <v>142</v>
      </c>
      <c r="C39" s="164"/>
      <c r="D39" s="164"/>
      <c r="E39" s="164"/>
      <c r="F39" s="164"/>
      <c r="G39" s="164"/>
      <c r="H39" s="164"/>
      <c r="I39" s="164"/>
    </row>
    <row r="40" spans="1:9">
      <c r="A40" s="164" t="s">
        <v>98</v>
      </c>
      <c r="B40" s="165"/>
      <c r="C40" s="164"/>
      <c r="D40" s="164"/>
      <c r="E40" s="164"/>
      <c r="F40" s="164"/>
      <c r="G40" s="164"/>
      <c r="H40" s="164"/>
      <c r="I40" s="164"/>
    </row>
    <row r="41" spans="1:9">
      <c r="A41" s="164"/>
      <c r="B41" s="165"/>
      <c r="C41" s="164"/>
      <c r="D41" s="164"/>
      <c r="E41" s="164"/>
      <c r="F41" s="164"/>
      <c r="G41" s="164"/>
      <c r="H41" s="164"/>
      <c r="I41" s="164"/>
    </row>
    <row r="42" spans="1:9">
      <c r="A42" s="164" t="s">
        <v>93</v>
      </c>
      <c r="B42" s="165"/>
      <c r="C42" s="164"/>
      <c r="D42" s="164"/>
      <c r="E42" s="164"/>
      <c r="F42" s="164"/>
      <c r="G42" s="164"/>
      <c r="H42" s="164"/>
      <c r="I42" s="164"/>
    </row>
  </sheetData>
  <mergeCells count="11">
    <mergeCell ref="E37:I37"/>
    <mergeCell ref="A11:B11"/>
    <mergeCell ref="A23:A24"/>
    <mergeCell ref="A36:E36"/>
    <mergeCell ref="A25:A26"/>
    <mergeCell ref="A27:A28"/>
    <mergeCell ref="A21:B21"/>
    <mergeCell ref="A29:E29"/>
    <mergeCell ref="A30:D30"/>
    <mergeCell ref="A35:D35"/>
    <mergeCell ref="A14:B1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42"/>
  <sheetViews>
    <sheetView topLeftCell="A26" workbookViewId="0">
      <selection activeCell="A21" sqref="A21:B21"/>
    </sheetView>
  </sheetViews>
  <sheetFormatPr defaultRowHeight="15"/>
  <cols>
    <col min="1" max="1" width="23.28515625" customWidth="1"/>
    <col min="2" max="2" width="18" style="53" customWidth="1"/>
    <col min="3" max="3" width="10.7109375" customWidth="1"/>
    <col min="4" max="4" width="13.7109375" customWidth="1"/>
    <col min="5" max="5" width="12.28515625" customWidth="1"/>
    <col min="6" max="6" width="12.42578125" customWidth="1"/>
    <col min="7" max="7" width="10.5703125" customWidth="1"/>
    <col min="8" max="8" width="11" customWidth="1"/>
    <col min="9" max="9" width="15.42578125" customWidth="1"/>
  </cols>
  <sheetData>
    <row r="1" spans="1:9">
      <c r="A1" t="s">
        <v>15</v>
      </c>
      <c r="B1" t="s">
        <v>58</v>
      </c>
    </row>
    <row r="2" spans="1:9">
      <c r="A2" t="s">
        <v>16</v>
      </c>
      <c r="B2" t="s">
        <v>54</v>
      </c>
    </row>
    <row r="3" spans="1:9">
      <c r="A3" t="s">
        <v>17</v>
      </c>
      <c r="B3" t="s">
        <v>56</v>
      </c>
    </row>
    <row r="4" spans="1:9">
      <c r="A4" t="s">
        <v>18</v>
      </c>
      <c r="B4" t="s">
        <v>7</v>
      </c>
    </row>
    <row r="5" spans="1:9">
      <c r="A5" t="s">
        <v>19</v>
      </c>
      <c r="B5" t="s">
        <v>7</v>
      </c>
    </row>
    <row r="6" spans="1:9">
      <c r="A6" t="s">
        <v>20</v>
      </c>
      <c r="B6" t="s">
        <v>7</v>
      </c>
    </row>
    <row r="7" spans="1:9">
      <c r="A7" t="s">
        <v>62</v>
      </c>
      <c r="B7"/>
    </row>
    <row r="8" spans="1:9">
      <c r="A8" t="s">
        <v>21</v>
      </c>
      <c r="B8" t="s">
        <v>55</v>
      </c>
    </row>
    <row r="9" spans="1:9">
      <c r="A9" t="s">
        <v>67</v>
      </c>
      <c r="B9"/>
    </row>
    <row r="11" spans="1:9" s="4" customFormat="1" ht="60">
      <c r="A11" s="192" t="s">
        <v>22</v>
      </c>
      <c r="B11" s="192"/>
      <c r="C11" s="6" t="s">
        <v>23</v>
      </c>
      <c r="D11" s="6" t="s">
        <v>24</v>
      </c>
      <c r="E11" s="6" t="s">
        <v>25</v>
      </c>
      <c r="F11" s="6" t="s">
        <v>26</v>
      </c>
      <c r="G11" s="6" t="s">
        <v>27</v>
      </c>
      <c r="H11" s="6" t="s">
        <v>28</v>
      </c>
      <c r="I11" s="6" t="s">
        <v>47</v>
      </c>
    </row>
    <row r="12" spans="1:9" ht="19.5" customHeight="1">
      <c r="A12" s="8" t="s">
        <v>29</v>
      </c>
      <c r="B12" s="54"/>
      <c r="C12" s="34">
        <v>0.2</v>
      </c>
      <c r="D12" s="12" t="s">
        <v>2</v>
      </c>
      <c r="E12" s="13">
        <v>500000</v>
      </c>
      <c r="F12" s="13">
        <f t="shared" ref="F12:F19" si="0">C12*E12</f>
        <v>100000</v>
      </c>
      <c r="G12" s="18">
        <f t="shared" ref="G12:G27" si="1">F12/$B$37</f>
        <v>23.80952380952381</v>
      </c>
      <c r="H12" s="24">
        <f t="shared" ref="H12:H28" si="2">F12/$F$31</f>
        <v>0.20533880903490759</v>
      </c>
      <c r="I12" s="36" t="s">
        <v>9</v>
      </c>
    </row>
    <row r="13" spans="1:9" ht="19.5" customHeight="1">
      <c r="A13" s="8" t="s">
        <v>31</v>
      </c>
      <c r="B13" s="54"/>
      <c r="C13" s="34">
        <f>C12</f>
        <v>0.2</v>
      </c>
      <c r="D13" s="12" t="s">
        <v>2</v>
      </c>
      <c r="E13" s="13">
        <v>50000</v>
      </c>
      <c r="F13" s="13">
        <f t="shared" si="0"/>
        <v>10000</v>
      </c>
      <c r="G13" s="18">
        <f t="shared" si="1"/>
        <v>2.3809523809523809</v>
      </c>
      <c r="H13" s="24">
        <f t="shared" si="2"/>
        <v>2.0533880903490759E-2</v>
      </c>
      <c r="I13" s="36" t="s">
        <v>9</v>
      </c>
    </row>
    <row r="14" spans="1:9" ht="19.5" customHeight="1">
      <c r="A14" s="196" t="s">
        <v>64</v>
      </c>
      <c r="B14" s="196"/>
      <c r="C14" s="49">
        <v>2</v>
      </c>
      <c r="D14" s="86" t="s">
        <v>144</v>
      </c>
      <c r="E14" s="43">
        <v>20000</v>
      </c>
      <c r="F14" s="43">
        <f t="shared" si="0"/>
        <v>40000</v>
      </c>
      <c r="G14" s="18">
        <f t="shared" si="1"/>
        <v>9.5238095238095237</v>
      </c>
      <c r="H14" s="25">
        <f t="shared" si="2"/>
        <v>8.2135523613963035E-2</v>
      </c>
      <c r="I14" s="37" t="s">
        <v>9</v>
      </c>
    </row>
    <row r="15" spans="1:9" ht="19.5" customHeight="1">
      <c r="A15" s="9" t="s">
        <v>32</v>
      </c>
      <c r="B15" s="56"/>
      <c r="C15" s="50">
        <v>27</v>
      </c>
      <c r="D15" s="16" t="s">
        <v>4</v>
      </c>
      <c r="E15" s="17">
        <v>2000</v>
      </c>
      <c r="F15" s="17">
        <f t="shared" si="0"/>
        <v>54000</v>
      </c>
      <c r="G15" s="18">
        <f t="shared" si="1"/>
        <v>12.857142857142858</v>
      </c>
      <c r="H15" s="25">
        <f t="shared" si="2"/>
        <v>0.11088295687885011</v>
      </c>
      <c r="I15" s="37" t="s">
        <v>30</v>
      </c>
    </row>
    <row r="16" spans="1:9" ht="19.5" customHeight="1">
      <c r="A16" s="9" t="s">
        <v>34</v>
      </c>
      <c r="B16" s="56"/>
      <c r="C16" s="50">
        <v>0</v>
      </c>
      <c r="D16" s="16" t="s">
        <v>40</v>
      </c>
      <c r="E16" s="17">
        <v>25000</v>
      </c>
      <c r="F16" s="17">
        <f t="shared" si="0"/>
        <v>0</v>
      </c>
      <c r="G16" s="18">
        <f t="shared" si="1"/>
        <v>0</v>
      </c>
      <c r="H16" s="25">
        <f t="shared" si="2"/>
        <v>0</v>
      </c>
      <c r="I16" s="37" t="s">
        <v>9</v>
      </c>
    </row>
    <row r="17" spans="1:10" ht="19.5" customHeight="1">
      <c r="A17" s="8" t="s">
        <v>33</v>
      </c>
      <c r="B17" s="54"/>
      <c r="C17" s="35">
        <v>1.3</v>
      </c>
      <c r="D17" s="12" t="s">
        <v>39</v>
      </c>
      <c r="E17" s="13">
        <v>100000</v>
      </c>
      <c r="F17" s="13">
        <f t="shared" si="0"/>
        <v>130000</v>
      </c>
      <c r="G17" s="18">
        <f t="shared" si="1"/>
        <v>30.952380952380953</v>
      </c>
      <c r="H17" s="24">
        <f t="shared" si="2"/>
        <v>0.26694045174537989</v>
      </c>
      <c r="I17" s="37" t="s">
        <v>30</v>
      </c>
    </row>
    <row r="18" spans="1:10" ht="19.5" customHeight="1">
      <c r="A18" s="9" t="s">
        <v>0</v>
      </c>
      <c r="B18" s="56"/>
      <c r="C18" s="50">
        <v>2</v>
      </c>
      <c r="D18" s="16" t="s">
        <v>38</v>
      </c>
      <c r="E18" s="17">
        <v>7000</v>
      </c>
      <c r="F18" s="17">
        <f t="shared" si="0"/>
        <v>14000</v>
      </c>
      <c r="G18" s="18">
        <f t="shared" si="1"/>
        <v>3.3333333333333335</v>
      </c>
      <c r="H18" s="25">
        <f t="shared" si="2"/>
        <v>2.8747433264887063E-2</v>
      </c>
      <c r="I18" s="37" t="s">
        <v>30</v>
      </c>
    </row>
    <row r="19" spans="1:10" ht="19.5" customHeight="1">
      <c r="A19" s="9" t="s">
        <v>1</v>
      </c>
      <c r="B19" s="56"/>
      <c r="C19" s="50">
        <v>0</v>
      </c>
      <c r="D19" s="16" t="s">
        <v>38</v>
      </c>
      <c r="E19" s="17">
        <v>15000</v>
      </c>
      <c r="F19" s="17">
        <f t="shared" si="0"/>
        <v>0</v>
      </c>
      <c r="G19" s="18">
        <f t="shared" si="1"/>
        <v>0</v>
      </c>
      <c r="H19" s="25">
        <f t="shared" si="2"/>
        <v>0</v>
      </c>
      <c r="I19" s="37" t="s">
        <v>30</v>
      </c>
    </row>
    <row r="20" spans="1:10" ht="19.5" customHeight="1">
      <c r="A20" s="9" t="s">
        <v>35</v>
      </c>
      <c r="B20" s="56"/>
      <c r="C20" s="50"/>
      <c r="D20" s="16"/>
      <c r="E20" s="17"/>
      <c r="F20" s="17">
        <v>3000</v>
      </c>
      <c r="G20" s="18">
        <f t="shared" si="1"/>
        <v>0.7142857142857143</v>
      </c>
      <c r="H20" s="25">
        <f t="shared" si="2"/>
        <v>6.1601642710472282E-3</v>
      </c>
      <c r="I20" s="37" t="s">
        <v>30</v>
      </c>
    </row>
    <row r="21" spans="1:10" ht="19.5" customHeight="1">
      <c r="A21" s="196" t="s">
        <v>145</v>
      </c>
      <c r="B21" s="196"/>
      <c r="C21" s="51"/>
      <c r="D21" s="20"/>
      <c r="E21" s="21"/>
      <c r="F21" s="21">
        <v>0</v>
      </c>
      <c r="G21" s="18">
        <f t="shared" si="1"/>
        <v>0</v>
      </c>
      <c r="H21" s="26">
        <f t="shared" si="2"/>
        <v>0</v>
      </c>
      <c r="I21" s="37" t="s">
        <v>9</v>
      </c>
    </row>
    <row r="22" spans="1:10" ht="19.5" customHeight="1">
      <c r="A22" s="10" t="s">
        <v>36</v>
      </c>
      <c r="B22" s="55"/>
      <c r="C22" s="19">
        <f>C33</f>
        <v>700</v>
      </c>
      <c r="D22" s="20" t="s">
        <v>4</v>
      </c>
      <c r="E22" s="46">
        <v>40</v>
      </c>
      <c r="F22" s="21">
        <f>C22*E22</f>
        <v>28000</v>
      </c>
      <c r="G22" s="18">
        <f t="shared" si="1"/>
        <v>6.666666666666667</v>
      </c>
      <c r="H22" s="26">
        <f t="shared" si="2"/>
        <v>5.7494866529774126E-2</v>
      </c>
      <c r="I22" s="38" t="s">
        <v>9</v>
      </c>
    </row>
    <row r="23" spans="1:10" ht="19.5" customHeight="1">
      <c r="A23" s="197" t="s">
        <v>72</v>
      </c>
      <c r="B23" s="55" t="s">
        <v>49</v>
      </c>
      <c r="C23" s="50">
        <v>0</v>
      </c>
      <c r="D23" s="16" t="s">
        <v>37</v>
      </c>
      <c r="E23" s="17">
        <v>12000</v>
      </c>
      <c r="F23" s="17">
        <f>C23*E23</f>
        <v>0</v>
      </c>
      <c r="G23" s="18">
        <f t="shared" si="1"/>
        <v>0</v>
      </c>
      <c r="H23" s="25">
        <f t="shared" si="2"/>
        <v>0</v>
      </c>
      <c r="I23" s="37" t="s">
        <v>9</v>
      </c>
    </row>
    <row r="24" spans="1:10" ht="19.5" customHeight="1">
      <c r="A24" s="198"/>
      <c r="B24" s="55" t="s">
        <v>50</v>
      </c>
      <c r="C24" s="50">
        <v>0</v>
      </c>
      <c r="D24" s="16" t="s">
        <v>37</v>
      </c>
      <c r="E24" s="17">
        <v>12000</v>
      </c>
      <c r="F24" s="17">
        <f t="shared" ref="F24:F28" si="3">C24*E24</f>
        <v>0</v>
      </c>
      <c r="G24" s="18">
        <f t="shared" si="1"/>
        <v>0</v>
      </c>
      <c r="H24" s="25">
        <f t="shared" si="2"/>
        <v>0</v>
      </c>
      <c r="I24" s="37" t="s">
        <v>30</v>
      </c>
    </row>
    <row r="25" spans="1:10" ht="19.5" customHeight="1">
      <c r="A25" s="197" t="s">
        <v>73</v>
      </c>
      <c r="B25" s="55" t="s">
        <v>49</v>
      </c>
      <c r="C25" s="50">
        <v>3</v>
      </c>
      <c r="D25" s="16" t="s">
        <v>37</v>
      </c>
      <c r="E25" s="17">
        <v>12000</v>
      </c>
      <c r="F25" s="17">
        <f t="shared" si="3"/>
        <v>36000</v>
      </c>
      <c r="G25" s="18">
        <f t="shared" si="1"/>
        <v>8.5714285714285712</v>
      </c>
      <c r="H25" s="25">
        <f t="shared" si="2"/>
        <v>7.3921971252566734E-2</v>
      </c>
      <c r="I25" s="37" t="s">
        <v>9</v>
      </c>
    </row>
    <row r="26" spans="1:10" ht="19.5" customHeight="1">
      <c r="A26" s="198"/>
      <c r="B26" s="55" t="s">
        <v>50</v>
      </c>
      <c r="C26" s="50">
        <v>3</v>
      </c>
      <c r="D26" s="16" t="s">
        <v>37</v>
      </c>
      <c r="E26" s="17">
        <v>12000</v>
      </c>
      <c r="F26" s="17">
        <f t="shared" si="3"/>
        <v>36000</v>
      </c>
      <c r="G26" s="18">
        <f t="shared" si="1"/>
        <v>8.5714285714285712</v>
      </c>
      <c r="H26" s="25">
        <f t="shared" si="2"/>
        <v>7.3921971252566734E-2</v>
      </c>
      <c r="I26" s="37" t="s">
        <v>30</v>
      </c>
    </row>
    <row r="27" spans="1:10" ht="19.5" customHeight="1">
      <c r="A27" s="197" t="s">
        <v>74</v>
      </c>
      <c r="B27" s="55" t="s">
        <v>49</v>
      </c>
      <c r="C27" s="51">
        <v>2</v>
      </c>
      <c r="D27" s="16" t="s">
        <v>37</v>
      </c>
      <c r="E27" s="17">
        <v>12000</v>
      </c>
      <c r="F27" s="17">
        <f t="shared" si="3"/>
        <v>24000</v>
      </c>
      <c r="G27" s="18">
        <f t="shared" si="1"/>
        <v>5.7142857142857144</v>
      </c>
      <c r="H27" s="25">
        <f t="shared" si="2"/>
        <v>4.9281314168377825E-2</v>
      </c>
      <c r="I27" s="37" t="s">
        <v>9</v>
      </c>
    </row>
    <row r="28" spans="1:10" ht="19.5" customHeight="1">
      <c r="A28" s="198"/>
      <c r="B28" s="55" t="s">
        <v>50</v>
      </c>
      <c r="C28" s="51">
        <v>1</v>
      </c>
      <c r="D28" s="16" t="s">
        <v>37</v>
      </c>
      <c r="E28" s="17">
        <v>12000</v>
      </c>
      <c r="F28" s="17">
        <f t="shared" si="3"/>
        <v>12000</v>
      </c>
      <c r="G28" s="18">
        <f>F28/$B$37</f>
        <v>2.8571428571428572</v>
      </c>
      <c r="H28" s="25">
        <f t="shared" si="2"/>
        <v>2.4640657084188913E-2</v>
      </c>
      <c r="I28" s="37" t="s">
        <v>30</v>
      </c>
    </row>
    <row r="29" spans="1:10" s="4" customFormat="1" ht="30" customHeight="1">
      <c r="A29" s="202" t="s">
        <v>41</v>
      </c>
      <c r="B29" s="202"/>
      <c r="C29" s="202"/>
      <c r="D29" s="202"/>
      <c r="E29" s="202"/>
      <c r="F29" s="28">
        <f>SUMIFS(F12:F28,I12:I28,"=F")</f>
        <v>238000</v>
      </c>
      <c r="G29" s="29">
        <f t="shared" ref="G29:G36" si="4">F29/$B$37</f>
        <v>56.666666666666664</v>
      </c>
      <c r="H29" s="30">
        <f t="shared" ref="H29:H31" si="5">F29/$F$31</f>
        <v>0.48870636550308011</v>
      </c>
      <c r="I29" s="30"/>
    </row>
    <row r="30" spans="1:10" s="4" customFormat="1" ht="30" customHeight="1">
      <c r="A30" s="200" t="s">
        <v>42</v>
      </c>
      <c r="B30" s="200"/>
      <c r="C30" s="200"/>
      <c r="D30" s="200"/>
      <c r="E30" s="28"/>
      <c r="F30" s="28">
        <f>SUMIFS(F12:F28,I12:I28,"=C")</f>
        <v>249000</v>
      </c>
      <c r="G30" s="29">
        <f t="shared" si="4"/>
        <v>59.285714285714285</v>
      </c>
      <c r="H30" s="30">
        <f t="shared" si="5"/>
        <v>0.51129363449691989</v>
      </c>
      <c r="I30" s="30"/>
    </row>
    <row r="31" spans="1:10" s="5" customFormat="1" ht="30" customHeight="1">
      <c r="A31" s="57" t="s">
        <v>43</v>
      </c>
      <c r="B31" s="58"/>
      <c r="C31" s="59"/>
      <c r="D31" s="60"/>
      <c r="E31" s="61"/>
      <c r="F31" s="61">
        <f>F29+F30</f>
        <v>487000</v>
      </c>
      <c r="G31" s="62">
        <f t="shared" si="4"/>
        <v>115.95238095238095</v>
      </c>
      <c r="H31" s="63">
        <f t="shared" si="5"/>
        <v>1</v>
      </c>
      <c r="I31" s="63"/>
      <c r="J31" s="158">
        <f>SUM(F12:F28)</f>
        <v>487000</v>
      </c>
    </row>
    <row r="32" spans="1:10" s="5" customFormat="1" ht="30" customHeight="1">
      <c r="A32" s="79" t="s">
        <v>45</v>
      </c>
      <c r="B32" s="80"/>
      <c r="C32" s="81"/>
      <c r="D32" s="82"/>
      <c r="E32" s="83"/>
      <c r="F32" s="83">
        <f>F31/C22</f>
        <v>695.71428571428567</v>
      </c>
      <c r="G32" s="84">
        <f t="shared" si="4"/>
        <v>0.16564625850340134</v>
      </c>
      <c r="H32" s="85"/>
      <c r="I32" s="85"/>
    </row>
    <row r="33" spans="1:9" s="5" customFormat="1" ht="30" customHeight="1">
      <c r="A33" s="65" t="s">
        <v>44</v>
      </c>
      <c r="B33" s="66"/>
      <c r="C33" s="67">
        <v>700</v>
      </c>
      <c r="D33" s="68" t="s">
        <v>4</v>
      </c>
      <c r="E33" s="69">
        <v>750</v>
      </c>
      <c r="F33" s="69">
        <f>C33*E33</f>
        <v>525000</v>
      </c>
      <c r="G33" s="70">
        <f t="shared" si="4"/>
        <v>125</v>
      </c>
      <c r="H33" s="71">
        <f>F33/$F$31</f>
        <v>1.0780287474332648</v>
      </c>
      <c r="I33" s="71"/>
    </row>
    <row r="34" spans="1:9" ht="30" customHeight="1">
      <c r="A34" s="72" t="s">
        <v>46</v>
      </c>
      <c r="B34" s="73"/>
      <c r="C34" s="74"/>
      <c r="D34" s="75"/>
      <c r="E34" s="76"/>
      <c r="F34" s="76">
        <f>F33-F31</f>
        <v>38000</v>
      </c>
      <c r="G34" s="77">
        <f t="shared" si="4"/>
        <v>9.0476190476190474</v>
      </c>
      <c r="H34" s="78">
        <f>F34/$F$31</f>
        <v>7.8028747433264892E-2</v>
      </c>
      <c r="I34" s="78"/>
    </row>
    <row r="35" spans="1:9" ht="30" customHeight="1">
      <c r="A35" s="201" t="s">
        <v>51</v>
      </c>
      <c r="B35" s="201"/>
      <c r="C35" s="201"/>
      <c r="D35" s="201"/>
      <c r="E35" s="23"/>
      <c r="F35" s="23">
        <f>F33-F30</f>
        <v>276000</v>
      </c>
      <c r="G35" s="32">
        <f t="shared" si="4"/>
        <v>65.714285714285708</v>
      </c>
      <c r="H35" s="33"/>
      <c r="I35" s="33"/>
    </row>
    <row r="36" spans="1:9" ht="30" customHeight="1">
      <c r="A36" s="199" t="s">
        <v>52</v>
      </c>
      <c r="B36" s="199"/>
      <c r="C36" s="199"/>
      <c r="D36" s="199"/>
      <c r="E36" s="199"/>
      <c r="F36" s="39">
        <f>F35/C12</f>
        <v>1380000</v>
      </c>
      <c r="G36" s="40">
        <f t="shared" si="4"/>
        <v>328.57142857142856</v>
      </c>
      <c r="H36" s="41"/>
      <c r="I36" s="41"/>
    </row>
    <row r="37" spans="1:9">
      <c r="A37" s="47" t="s">
        <v>48</v>
      </c>
      <c r="B37" s="48">
        <v>4200</v>
      </c>
      <c r="C37" s="47" t="s">
        <v>12</v>
      </c>
      <c r="E37" s="2"/>
      <c r="F37" s="3"/>
      <c r="G37" s="1"/>
      <c r="H37" s="1"/>
      <c r="I37" s="1"/>
    </row>
    <row r="38" spans="1:9">
      <c r="A38" t="s">
        <v>8</v>
      </c>
      <c r="B38" s="157" t="s">
        <v>143</v>
      </c>
      <c r="C38" s="157"/>
    </row>
    <row r="39" spans="1:9">
      <c r="B39" s="157" t="s">
        <v>142</v>
      </c>
      <c r="C39" s="157"/>
    </row>
    <row r="40" spans="1:9">
      <c r="A40" t="s">
        <v>98</v>
      </c>
    </row>
    <row r="42" spans="1:9">
      <c r="A42" t="s">
        <v>93</v>
      </c>
    </row>
  </sheetData>
  <mergeCells count="10">
    <mergeCell ref="A25:A26"/>
    <mergeCell ref="A11:B11"/>
    <mergeCell ref="A14:B14"/>
    <mergeCell ref="A23:A24"/>
    <mergeCell ref="A36:E36"/>
    <mergeCell ref="A27:A28"/>
    <mergeCell ref="A21:B21"/>
    <mergeCell ref="A29:E29"/>
    <mergeCell ref="A30:D30"/>
    <mergeCell ref="A35:D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Comparison table for reference</vt:lpstr>
      <vt:lpstr>Labor calculation</vt:lpstr>
      <vt:lpstr>CEDAC case1</vt:lpstr>
      <vt:lpstr>CEDAC case2</vt:lpstr>
      <vt:lpstr>CEDAC case3</vt:lpstr>
      <vt:lpstr>CEDAC case4</vt:lpstr>
      <vt:lpstr>CEDAC case5</vt:lpstr>
      <vt:lpstr>CEDAC case6</vt:lpstr>
      <vt:lpstr>CEDAC case7</vt:lpstr>
      <vt:lpstr>Sheet2</vt:lpstr>
      <vt:lpstr>Sheet3</vt:lpstr>
      <vt:lpstr>Sheet9</vt:lpstr>
    </vt:vector>
  </TitlesOfParts>
  <Company>GRET-SKY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GRET-SKY</dc:creator>
  <cp:lastModifiedBy>GRET-SKY</cp:lastModifiedBy>
  <dcterms:created xsi:type="dcterms:W3CDTF">2010-10-07T09:49:31Z</dcterms:created>
  <dcterms:modified xsi:type="dcterms:W3CDTF">2011-12-07T09:30:26Z</dcterms:modified>
</cp:coreProperties>
</file>